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 firstSheet="2" activeTab="5"/>
  </bookViews>
  <sheets>
    <sheet name="SAŽETAK" sheetId="1" r:id="rId1"/>
    <sheet name=" Račun prihoda i rashoda" sheetId="3" r:id="rId2"/>
    <sheet name="Rh i ph prema izvorima finan" sheetId="8" r:id="rId3"/>
    <sheet name="Rashodi prema funkcijskoj kl" sheetId="5" r:id="rId4"/>
    <sheet name="Račun financiranja" sheetId="6" r:id="rId5"/>
    <sheet name="POSEBNI DIO" sheetId="7" r:id="rId6"/>
  </sheets>
  <definedNames>
    <definedName name="_xlnm.Print_Titles" localSheetId="1">' Račun prihoda i rashoda'!$55:$55</definedName>
    <definedName name="_xlnm.Print_Titles" localSheetId="5">'POSEBNI DIO'!$5:$5</definedName>
    <definedName name="_xlnm.Print_Titles" localSheetId="3">'Rashodi prema funkcijskoj kl'!$9:$9</definedName>
  </definedNames>
  <calcPr calcId="145621"/>
</workbook>
</file>

<file path=xl/calcChain.xml><?xml version="1.0" encoding="utf-8"?>
<calcChain xmlns="http://schemas.openxmlformats.org/spreadsheetml/2006/main">
  <c r="G9" i="8" l="1"/>
  <c r="G11" i="8"/>
  <c r="G13" i="8"/>
  <c r="G14" i="8"/>
  <c r="G16" i="8"/>
  <c r="G17" i="8"/>
  <c r="G18" i="8"/>
  <c r="G19" i="8"/>
  <c r="G21" i="8"/>
  <c r="G24" i="8"/>
  <c r="G25" i="8"/>
  <c r="G27" i="8"/>
  <c r="G28" i="8"/>
  <c r="G30" i="8"/>
  <c r="G31" i="8"/>
  <c r="G32" i="8"/>
  <c r="G34" i="8"/>
  <c r="G35" i="8"/>
  <c r="G36" i="8"/>
  <c r="G37" i="8"/>
  <c r="G38" i="8"/>
  <c r="G39" i="8"/>
  <c r="G41" i="8"/>
  <c r="G43" i="8"/>
  <c r="G44" i="8"/>
  <c r="G45" i="8"/>
  <c r="G46" i="8"/>
  <c r="F9" i="8"/>
  <c r="F11" i="8"/>
  <c r="F13" i="8"/>
  <c r="F14" i="8"/>
  <c r="F16" i="8"/>
  <c r="F17" i="8"/>
  <c r="F18" i="8"/>
  <c r="F19" i="8"/>
  <c r="F21" i="8"/>
  <c r="F24" i="8"/>
  <c r="F25" i="8"/>
  <c r="F27" i="8"/>
  <c r="F28" i="8"/>
  <c r="F30" i="8"/>
  <c r="F31" i="8"/>
  <c r="F32" i="8"/>
  <c r="F34" i="8"/>
  <c r="F35" i="8"/>
  <c r="F36" i="8"/>
  <c r="F37" i="8"/>
  <c r="F38" i="8"/>
  <c r="F39" i="8"/>
  <c r="F41" i="8"/>
  <c r="F43" i="8"/>
  <c r="F44" i="8"/>
  <c r="F45" i="8"/>
  <c r="F46" i="8"/>
  <c r="J107" i="3" l="1"/>
  <c r="I107" i="3"/>
  <c r="E213" i="3"/>
  <c r="B8" i="8" l="1"/>
  <c r="C8" i="8"/>
  <c r="E8" i="8"/>
  <c r="D8" i="8"/>
  <c r="F8" i="8" l="1"/>
  <c r="G8" i="8"/>
  <c r="K31" i="1"/>
  <c r="G39" i="1" l="1"/>
  <c r="H39" i="1"/>
  <c r="I38" i="1"/>
  <c r="I216" i="3" l="1"/>
  <c r="J216" i="3"/>
  <c r="C42" i="8"/>
  <c r="D42" i="8"/>
  <c r="E42" i="8"/>
  <c r="B42" i="8"/>
  <c r="K39" i="1"/>
  <c r="K40" i="1"/>
  <c r="J39" i="1"/>
  <c r="J40" i="1"/>
  <c r="J38" i="1"/>
  <c r="K30" i="1"/>
  <c r="J30" i="1"/>
  <c r="J215" i="3"/>
  <c r="I215" i="3"/>
  <c r="J214" i="3"/>
  <c r="I214" i="3"/>
  <c r="J52" i="3"/>
  <c r="I52" i="3"/>
  <c r="F51" i="3"/>
  <c r="F50" i="3" s="1"/>
  <c r="G51" i="3"/>
  <c r="G50" i="3" s="1"/>
  <c r="H51" i="3"/>
  <c r="H50" i="3" s="1"/>
  <c r="E51" i="3"/>
  <c r="E50" i="3" s="1"/>
  <c r="J55" i="3"/>
  <c r="I55" i="3"/>
  <c r="J54" i="3"/>
  <c r="I54" i="3"/>
  <c r="J53" i="3"/>
  <c r="I53" i="3"/>
  <c r="K23" i="1"/>
  <c r="J23" i="1"/>
  <c r="K22" i="1"/>
  <c r="J22" i="1"/>
  <c r="J21" i="1"/>
  <c r="K21" i="1"/>
  <c r="F94" i="3"/>
  <c r="F42" i="8" l="1"/>
  <c r="G42" i="8"/>
  <c r="B40" i="8"/>
  <c r="C40" i="8"/>
  <c r="B33" i="8"/>
  <c r="C33" i="8"/>
  <c r="B29" i="8"/>
  <c r="C29" i="8"/>
  <c r="B26" i="8"/>
  <c r="C26" i="8"/>
  <c r="B23" i="8"/>
  <c r="C23" i="8"/>
  <c r="B20" i="8"/>
  <c r="C20" i="8"/>
  <c r="B12" i="8"/>
  <c r="C12" i="8"/>
  <c r="B10" i="8"/>
  <c r="C10" i="8"/>
  <c r="D10" i="8"/>
  <c r="D12" i="8"/>
  <c r="B15" i="8"/>
  <c r="C15" i="8"/>
  <c r="D15" i="8"/>
  <c r="D20" i="8"/>
  <c r="E20" i="8"/>
  <c r="E15" i="8"/>
  <c r="E12" i="8"/>
  <c r="E10" i="8"/>
  <c r="F12" i="8" l="1"/>
  <c r="G12" i="8"/>
  <c r="G15" i="8"/>
  <c r="F15" i="8"/>
  <c r="F20" i="8"/>
  <c r="G20" i="8"/>
  <c r="F10" i="8"/>
  <c r="G10" i="8"/>
  <c r="J51" i="3"/>
  <c r="I51" i="3"/>
  <c r="B22" i="8"/>
  <c r="C22" i="8"/>
  <c r="B7" i="8"/>
  <c r="C7" i="8"/>
  <c r="D7" i="8"/>
  <c r="E7" i="8"/>
  <c r="F7" i="8" l="1"/>
  <c r="G7" i="8"/>
  <c r="E23" i="8"/>
  <c r="E33" i="8"/>
  <c r="D33" i="8"/>
  <c r="E26" i="8"/>
  <c r="E29" i="8"/>
  <c r="E40" i="8"/>
  <c r="D23" i="8"/>
  <c r="D40" i="8"/>
  <c r="D29" i="8"/>
  <c r="D26" i="8"/>
  <c r="F26" i="8" l="1"/>
  <c r="G26" i="8"/>
  <c r="F40" i="8"/>
  <c r="G40" i="8"/>
  <c r="F33" i="8"/>
  <c r="G33" i="8"/>
  <c r="F29" i="8"/>
  <c r="G29" i="8"/>
  <c r="G23" i="8"/>
  <c r="F23" i="8"/>
  <c r="E22" i="8"/>
  <c r="D22" i="8"/>
  <c r="F22" i="8" l="1"/>
  <c r="G22" i="8"/>
  <c r="J71" i="3"/>
  <c r="J72" i="3"/>
  <c r="J74" i="3"/>
  <c r="J75" i="3"/>
  <c r="J76" i="3"/>
  <c r="J78" i="3"/>
  <c r="J79" i="3"/>
  <c r="J80" i="3"/>
  <c r="J81" i="3"/>
  <c r="J82" i="3"/>
  <c r="J89" i="3"/>
  <c r="J96" i="3"/>
  <c r="J97" i="3"/>
  <c r="J98" i="3"/>
  <c r="J99" i="3"/>
  <c r="J100" i="3"/>
  <c r="J101" i="3"/>
  <c r="J102" i="3"/>
  <c r="J103" i="3"/>
  <c r="J104" i="3"/>
  <c r="J105" i="3"/>
  <c r="J106" i="3"/>
  <c r="J109" i="3"/>
  <c r="J110" i="3"/>
  <c r="J111" i="3"/>
  <c r="J112" i="3"/>
  <c r="J113" i="3"/>
  <c r="J114" i="3"/>
  <c r="J115" i="3"/>
  <c r="J116" i="3"/>
  <c r="J117" i="3"/>
  <c r="J118" i="3"/>
  <c r="J120" i="3"/>
  <c r="J121" i="3"/>
  <c r="J123" i="3"/>
  <c r="J124" i="3"/>
  <c r="J125" i="3"/>
  <c r="J126" i="3"/>
  <c r="J127" i="3"/>
  <c r="J128" i="3"/>
  <c r="J130" i="3"/>
  <c r="J131" i="3"/>
  <c r="J133" i="3"/>
  <c r="J135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3" i="3"/>
  <c r="J154" i="3"/>
  <c r="J155" i="3"/>
  <c r="J156" i="3"/>
  <c r="J157" i="3"/>
  <c r="J159" i="3"/>
  <c r="J160" i="3"/>
  <c r="J161" i="3"/>
  <c r="J163" i="3"/>
  <c r="J164" i="3"/>
  <c r="J166" i="3"/>
  <c r="J167" i="3"/>
  <c r="J169" i="3"/>
  <c r="J179" i="3"/>
  <c r="J180" i="3"/>
  <c r="J181" i="3"/>
  <c r="J183" i="3"/>
  <c r="J184" i="3"/>
  <c r="J185" i="3"/>
  <c r="J186" i="3"/>
  <c r="J189" i="3"/>
  <c r="J190" i="3"/>
  <c r="J191" i="3"/>
  <c r="J192" i="3"/>
  <c r="J195" i="3"/>
  <c r="J196" i="3"/>
  <c r="J197" i="3"/>
  <c r="J199" i="3"/>
  <c r="J200" i="3"/>
  <c r="J202" i="3"/>
  <c r="J203" i="3"/>
  <c r="I71" i="3"/>
  <c r="I72" i="3"/>
  <c r="I74" i="3"/>
  <c r="I75" i="3"/>
  <c r="I76" i="3"/>
  <c r="I78" i="3"/>
  <c r="I79" i="3"/>
  <c r="I80" i="3"/>
  <c r="I81" i="3"/>
  <c r="I82" i="3"/>
  <c r="I89" i="3"/>
  <c r="I96" i="3"/>
  <c r="I97" i="3"/>
  <c r="I98" i="3"/>
  <c r="I99" i="3"/>
  <c r="I100" i="3"/>
  <c r="I101" i="3"/>
  <c r="I102" i="3"/>
  <c r="I103" i="3"/>
  <c r="I104" i="3"/>
  <c r="I105" i="3"/>
  <c r="I106" i="3"/>
  <c r="I109" i="3"/>
  <c r="I110" i="3"/>
  <c r="I111" i="3"/>
  <c r="I112" i="3"/>
  <c r="I113" i="3"/>
  <c r="I114" i="3"/>
  <c r="I115" i="3"/>
  <c r="I116" i="3"/>
  <c r="I117" i="3"/>
  <c r="I118" i="3"/>
  <c r="I120" i="3"/>
  <c r="I121" i="3"/>
  <c r="I123" i="3"/>
  <c r="I124" i="3"/>
  <c r="I125" i="3"/>
  <c r="I126" i="3"/>
  <c r="I127" i="3"/>
  <c r="I128" i="3"/>
  <c r="I130" i="3"/>
  <c r="I131" i="3"/>
  <c r="I133" i="3"/>
  <c r="I135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3" i="3"/>
  <c r="I154" i="3"/>
  <c r="I155" i="3"/>
  <c r="I156" i="3"/>
  <c r="I157" i="3"/>
  <c r="I159" i="3"/>
  <c r="I160" i="3"/>
  <c r="I161" i="3"/>
  <c r="I163" i="3"/>
  <c r="I164" i="3"/>
  <c r="I166" i="3"/>
  <c r="I167" i="3"/>
  <c r="I169" i="3"/>
  <c r="I179" i="3"/>
  <c r="I180" i="3"/>
  <c r="I181" i="3"/>
  <c r="I183" i="3"/>
  <c r="I184" i="3"/>
  <c r="I185" i="3"/>
  <c r="I186" i="3"/>
  <c r="I190" i="3"/>
  <c r="I192" i="3"/>
  <c r="I195" i="3"/>
  <c r="I196" i="3"/>
  <c r="I197" i="3"/>
  <c r="I199" i="3"/>
  <c r="I200" i="3"/>
  <c r="I202" i="3"/>
  <c r="I203" i="3"/>
  <c r="G94" i="3"/>
  <c r="G136" i="3"/>
  <c r="H122" i="3"/>
  <c r="J122" i="3" s="1"/>
  <c r="I122" i="3" l="1"/>
  <c r="E137" i="3"/>
  <c r="E95" i="3"/>
  <c r="E171" i="3"/>
  <c r="E189" i="3"/>
  <c r="I189" i="3" s="1"/>
  <c r="E191" i="3"/>
  <c r="I191" i="3" s="1"/>
  <c r="F65" i="3" l="1"/>
  <c r="H178" i="3"/>
  <c r="E193" i="3"/>
  <c r="E177" i="3" s="1"/>
  <c r="E201" i="3"/>
  <c r="E173" i="3"/>
  <c r="F173" i="3"/>
  <c r="H168" i="3"/>
  <c r="F162" i="3"/>
  <c r="G162" i="3"/>
  <c r="E162" i="3"/>
  <c r="G178" i="3"/>
  <c r="G187" i="3"/>
  <c r="H188" i="3"/>
  <c r="H165" i="3"/>
  <c r="H158" i="3"/>
  <c r="H134" i="3"/>
  <c r="H95" i="3"/>
  <c r="H77" i="3"/>
  <c r="G65" i="3"/>
  <c r="E65" i="3"/>
  <c r="H73" i="3"/>
  <c r="H132" i="3"/>
  <c r="H119" i="3"/>
  <c r="F84" i="3"/>
  <c r="F83" i="3" s="1"/>
  <c r="E84" i="3"/>
  <c r="E83" i="3" s="1"/>
  <c r="G84" i="3"/>
  <c r="G83" i="3" s="1"/>
  <c r="H93" i="3"/>
  <c r="H92" i="3"/>
  <c r="H87" i="3"/>
  <c r="H88" i="3"/>
  <c r="H86" i="3"/>
  <c r="H90" i="3"/>
  <c r="H69" i="3"/>
  <c r="H67" i="3"/>
  <c r="I67" i="3" s="1"/>
  <c r="H68" i="3"/>
  <c r="H198" i="3"/>
  <c r="F193" i="3"/>
  <c r="F177" i="3" s="1"/>
  <c r="G193" i="3"/>
  <c r="H194" i="3"/>
  <c r="H137" i="3"/>
  <c r="H152" i="3"/>
  <c r="H70" i="3"/>
  <c r="H129" i="3"/>
  <c r="H182" i="3"/>
  <c r="F170" i="3"/>
  <c r="F171" i="3"/>
  <c r="G171" i="3"/>
  <c r="G170" i="3" s="1"/>
  <c r="G174" i="3"/>
  <c r="G173" i="3" s="1"/>
  <c r="H174" i="3"/>
  <c r="H175" i="3"/>
  <c r="H172" i="3"/>
  <c r="J182" i="3" l="1"/>
  <c r="I182" i="3"/>
  <c r="J137" i="3"/>
  <c r="I137" i="3"/>
  <c r="J198" i="3"/>
  <c r="I198" i="3"/>
  <c r="J134" i="3"/>
  <c r="I134" i="3"/>
  <c r="J178" i="3"/>
  <c r="I178" i="3"/>
  <c r="J129" i="3"/>
  <c r="I129" i="3"/>
  <c r="H193" i="3"/>
  <c r="I194" i="3"/>
  <c r="J194" i="3"/>
  <c r="H108" i="3"/>
  <c r="J119" i="3"/>
  <c r="I119" i="3"/>
  <c r="J158" i="3"/>
  <c r="I158" i="3"/>
  <c r="I168" i="3"/>
  <c r="J168" i="3"/>
  <c r="J70" i="3"/>
  <c r="I70" i="3"/>
  <c r="J132" i="3"/>
  <c r="I132" i="3"/>
  <c r="J77" i="3"/>
  <c r="I77" i="3"/>
  <c r="J165" i="3"/>
  <c r="I165" i="3"/>
  <c r="J152" i="3"/>
  <c r="I152" i="3"/>
  <c r="J73" i="3"/>
  <c r="I73" i="3"/>
  <c r="H94" i="3"/>
  <c r="J95" i="3"/>
  <c r="I95" i="3"/>
  <c r="H187" i="3"/>
  <c r="J188" i="3"/>
  <c r="I188" i="3"/>
  <c r="J175" i="3"/>
  <c r="I175" i="3"/>
  <c r="J69" i="3"/>
  <c r="I69" i="3"/>
  <c r="J87" i="3"/>
  <c r="I87" i="3"/>
  <c r="H173" i="3"/>
  <c r="I174" i="3"/>
  <c r="J174" i="3"/>
  <c r="J90" i="3"/>
  <c r="I90" i="3"/>
  <c r="I92" i="3"/>
  <c r="J92" i="3"/>
  <c r="H171" i="3"/>
  <c r="J172" i="3"/>
  <c r="I172" i="3"/>
  <c r="J68" i="3"/>
  <c r="I68" i="3"/>
  <c r="J86" i="3"/>
  <c r="I86" i="3"/>
  <c r="I93" i="3"/>
  <c r="J93" i="3"/>
  <c r="I88" i="3"/>
  <c r="J88" i="3"/>
  <c r="G64" i="3"/>
  <c r="F64" i="3"/>
  <c r="H162" i="3"/>
  <c r="G177" i="3"/>
  <c r="H91" i="3"/>
  <c r="H85" i="3"/>
  <c r="H66" i="3"/>
  <c r="J67" i="3"/>
  <c r="H136" i="3"/>
  <c r="E16" i="3"/>
  <c r="E30" i="3"/>
  <c r="H65" i="3" l="1"/>
  <c r="J66" i="3"/>
  <c r="J136" i="3"/>
  <c r="I136" i="3"/>
  <c r="J187" i="3"/>
  <c r="I187" i="3"/>
  <c r="J162" i="3"/>
  <c r="I162" i="3"/>
  <c r="J193" i="3"/>
  <c r="I193" i="3"/>
  <c r="H177" i="3"/>
  <c r="J94" i="3"/>
  <c r="I94" i="3"/>
  <c r="J108" i="3"/>
  <c r="I108" i="3"/>
  <c r="I173" i="3"/>
  <c r="J173" i="3"/>
  <c r="J91" i="3"/>
  <c r="I91" i="3"/>
  <c r="H170" i="3"/>
  <c r="J171" i="3"/>
  <c r="I171" i="3"/>
  <c r="I85" i="3"/>
  <c r="J85" i="3"/>
  <c r="H84" i="3"/>
  <c r="I66" i="3"/>
  <c r="E12" i="3"/>
  <c r="J65" i="3" l="1"/>
  <c r="I65" i="3"/>
  <c r="J177" i="3"/>
  <c r="I177" i="3"/>
  <c r="H83" i="3"/>
  <c r="I84" i="3"/>
  <c r="J84" i="3"/>
  <c r="J170" i="3"/>
  <c r="F12" i="3"/>
  <c r="E29" i="3"/>
  <c r="F29" i="3"/>
  <c r="G29" i="3"/>
  <c r="H64" i="3" l="1"/>
  <c r="J83" i="3"/>
  <c r="I83" i="3"/>
  <c r="H15" i="3"/>
  <c r="J15" i="3" s="1"/>
  <c r="H27" i="3"/>
  <c r="J27" i="3" s="1"/>
  <c r="E43" i="3"/>
  <c r="F43" i="3"/>
  <c r="F36" i="3" s="1"/>
  <c r="G43" i="3"/>
  <c r="H43" i="3"/>
  <c r="J41" i="3"/>
  <c r="J42" i="3"/>
  <c r="I41" i="3"/>
  <c r="I42" i="3"/>
  <c r="E40" i="3"/>
  <c r="E36" i="3" s="1"/>
  <c r="H40" i="3"/>
  <c r="H37" i="3"/>
  <c r="I37" i="3" s="1"/>
  <c r="G37" i="3"/>
  <c r="J38" i="3"/>
  <c r="J39" i="3"/>
  <c r="I38" i="3"/>
  <c r="I39" i="3"/>
  <c r="J20" i="3"/>
  <c r="I20" i="3"/>
  <c r="G18" i="3"/>
  <c r="G12" i="3" s="1"/>
  <c r="H18" i="3"/>
  <c r="E26" i="3"/>
  <c r="F26" i="3"/>
  <c r="G26" i="3"/>
  <c r="J28" i="3"/>
  <c r="I27" i="3"/>
  <c r="I26" i="3" s="1"/>
  <c r="J14" i="3"/>
  <c r="J16" i="3"/>
  <c r="J17" i="3"/>
  <c r="J19" i="3"/>
  <c r="J22" i="3"/>
  <c r="J25" i="3"/>
  <c r="J31" i="3"/>
  <c r="J32" i="3"/>
  <c r="J34" i="3"/>
  <c r="J35" i="3"/>
  <c r="I14" i="3"/>
  <c r="I16" i="3"/>
  <c r="I17" i="3"/>
  <c r="I19" i="3"/>
  <c r="I22" i="3"/>
  <c r="I25" i="3"/>
  <c r="I31" i="3"/>
  <c r="I32" i="3"/>
  <c r="I34" i="3"/>
  <c r="I35" i="3"/>
  <c r="H33" i="3"/>
  <c r="H30" i="3"/>
  <c r="J30" i="3" s="1"/>
  <c r="J64" i="3" l="1"/>
  <c r="J50" i="3"/>
  <c r="H29" i="3"/>
  <c r="J37" i="3"/>
  <c r="H26" i="3"/>
  <c r="I15" i="3"/>
  <c r="G36" i="3"/>
  <c r="J43" i="3"/>
  <c r="I43" i="3"/>
  <c r="J40" i="3"/>
  <c r="H36" i="3"/>
  <c r="I33" i="3"/>
  <c r="J33" i="3"/>
  <c r="H21" i="3"/>
  <c r="H13" i="3"/>
  <c r="E13" i="5"/>
  <c r="F13" i="5" s="1"/>
  <c r="E18" i="5"/>
  <c r="F18" i="5" s="1"/>
  <c r="D18" i="5"/>
  <c r="C18" i="5"/>
  <c r="D13" i="5"/>
  <c r="C13" i="5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E7" i="7"/>
  <c r="F7" i="7"/>
  <c r="G7" i="7"/>
  <c r="G83" i="7"/>
  <c r="G82" i="7"/>
  <c r="H86" i="7"/>
  <c r="G84" i="7"/>
  <c r="G85" i="7"/>
  <c r="G96" i="7"/>
  <c r="G113" i="7"/>
  <c r="G133" i="7"/>
  <c r="G240" i="7"/>
  <c r="G197" i="7"/>
  <c r="G202" i="7"/>
  <c r="G203" i="7"/>
  <c r="H256" i="7"/>
  <c r="G255" i="7"/>
  <c r="E202" i="7"/>
  <c r="H205" i="7"/>
  <c r="H206" i="7"/>
  <c r="G208" i="7"/>
  <c r="G207" i="7"/>
  <c r="H201" i="7"/>
  <c r="E198" i="7"/>
  <c r="G198" i="7"/>
  <c r="G204" i="7"/>
  <c r="G199" i="7"/>
  <c r="G218" i="7"/>
  <c r="G153" i="7"/>
  <c r="G174" i="7"/>
  <c r="H123" i="7"/>
  <c r="H124" i="7"/>
  <c r="G122" i="7"/>
  <c r="G116" i="7"/>
  <c r="H112" i="7"/>
  <c r="H108" i="7"/>
  <c r="H109" i="7"/>
  <c r="H110" i="7"/>
  <c r="G107" i="7"/>
  <c r="G111" i="7"/>
  <c r="G103" i="7"/>
  <c r="H103" i="7" s="1"/>
  <c r="H104" i="7"/>
  <c r="H100" i="7"/>
  <c r="H101" i="7"/>
  <c r="H102" i="7"/>
  <c r="G99" i="7"/>
  <c r="H30" i="7"/>
  <c r="H28" i="7"/>
  <c r="G27" i="7"/>
  <c r="G29" i="7"/>
  <c r="H22" i="7"/>
  <c r="H23" i="7"/>
  <c r="G21" i="7"/>
  <c r="G11" i="7"/>
  <c r="G10" i="7" s="1"/>
  <c r="G65" i="7"/>
  <c r="G64" i="7" s="1"/>
  <c r="G63" i="7" s="1"/>
  <c r="G62" i="7" s="1"/>
  <c r="H66" i="7"/>
  <c r="H12" i="7"/>
  <c r="G18" i="5" l="1"/>
  <c r="G13" i="5"/>
  <c r="J29" i="3"/>
  <c r="I29" i="3"/>
  <c r="J18" i="3"/>
  <c r="I18" i="3"/>
  <c r="I21" i="3"/>
  <c r="J21" i="3"/>
  <c r="I13" i="3"/>
  <c r="J13" i="3"/>
  <c r="H12" i="3"/>
  <c r="G26" i="7"/>
  <c r="G25" i="7" s="1"/>
  <c r="H21" i="7"/>
  <c r="H27" i="7"/>
  <c r="H29" i="7"/>
  <c r="H35" i="7"/>
  <c r="H38" i="7"/>
  <c r="H42" i="7"/>
  <c r="H43" i="7"/>
  <c r="H46" i="7"/>
  <c r="H47" i="7"/>
  <c r="H50" i="7"/>
  <c r="H53" i="7"/>
  <c r="H54" i="7"/>
  <c r="H57" i="7"/>
  <c r="H58" i="7"/>
  <c r="H61" i="7"/>
  <c r="H65" i="7"/>
  <c r="H71" i="7"/>
  <c r="H72" i="7"/>
  <c r="H73" i="7"/>
  <c r="H74" i="7"/>
  <c r="H79" i="7"/>
  <c r="H81" i="7"/>
  <c r="H85" i="7"/>
  <c r="H90" i="7"/>
  <c r="H95" i="7"/>
  <c r="H99" i="7"/>
  <c r="H107" i="7"/>
  <c r="H111" i="7"/>
  <c r="H116" i="7"/>
  <c r="H119" i="7"/>
  <c r="H122" i="7"/>
  <c r="H125" i="7"/>
  <c r="H130" i="7"/>
  <c r="H131" i="7"/>
  <c r="H137" i="7"/>
  <c r="H139" i="7"/>
  <c r="H140" i="7"/>
  <c r="H141" i="7"/>
  <c r="H142" i="7"/>
  <c r="H143" i="7"/>
  <c r="H144" i="7"/>
  <c r="H145" i="7"/>
  <c r="H146" i="7"/>
  <c r="H150" i="7"/>
  <c r="H153" i="7"/>
  <c r="H180" i="7"/>
  <c r="H181" i="7"/>
  <c r="H182" i="7"/>
  <c r="H183" i="7"/>
  <c r="H185" i="7"/>
  <c r="H186" i="7"/>
  <c r="H187" i="7"/>
  <c r="H188" i="7"/>
  <c r="H189" i="7"/>
  <c r="H190" i="7"/>
  <c r="H191" i="7"/>
  <c r="H192" i="7"/>
  <c r="H196" i="7"/>
  <c r="H200" i="7"/>
  <c r="H204" i="7"/>
  <c r="H208" i="7"/>
  <c r="H212" i="7"/>
  <c r="H215" i="7"/>
  <c r="H218" i="7"/>
  <c r="H224" i="7"/>
  <c r="H228" i="7"/>
  <c r="H232" i="7"/>
  <c r="H234" i="7"/>
  <c r="H238" i="7"/>
  <c r="H239" i="7"/>
  <c r="H244" i="7"/>
  <c r="H245" i="7"/>
  <c r="H246" i="7"/>
  <c r="H248" i="7"/>
  <c r="H249" i="7"/>
  <c r="H251" i="7"/>
  <c r="H255" i="7"/>
  <c r="G243" i="7"/>
  <c r="H243" i="7" s="1"/>
  <c r="G247" i="7"/>
  <c r="H247" i="7" s="1"/>
  <c r="G250" i="7"/>
  <c r="H250" i="7" s="1"/>
  <c r="G237" i="7"/>
  <c r="G236" i="7" s="1"/>
  <c r="G231" i="7"/>
  <c r="G230" i="7" s="1"/>
  <c r="G227" i="7"/>
  <c r="G226" i="7" s="1"/>
  <c r="G223" i="7"/>
  <c r="H223" i="7" s="1"/>
  <c r="G214" i="7"/>
  <c r="H214" i="7" s="1"/>
  <c r="G195" i="7"/>
  <c r="G194" i="7" s="1"/>
  <c r="G193" i="7" s="1"/>
  <c r="G179" i="7"/>
  <c r="H179" i="7" s="1"/>
  <c r="G184" i="7"/>
  <c r="H184" i="7" s="1"/>
  <c r="G138" i="7"/>
  <c r="H138" i="7" s="1"/>
  <c r="G149" i="7"/>
  <c r="H149" i="7" s="1"/>
  <c r="G136" i="7"/>
  <c r="G135" i="7" s="1"/>
  <c r="G129" i="7"/>
  <c r="H129" i="7" s="1"/>
  <c r="G94" i="7"/>
  <c r="G93" i="7" s="1"/>
  <c r="G89" i="7"/>
  <c r="H89" i="7" s="1"/>
  <c r="G80" i="7"/>
  <c r="G78" i="7"/>
  <c r="G77" i="7" s="1"/>
  <c r="I12" i="3" l="1"/>
  <c r="J12" i="3"/>
  <c r="H195" i="7"/>
  <c r="H237" i="7"/>
  <c r="H94" i="7"/>
  <c r="G229" i="7"/>
  <c r="G235" i="7"/>
  <c r="G134" i="7"/>
  <c r="H231" i="7"/>
  <c r="H227" i="7"/>
  <c r="H136" i="7"/>
  <c r="H78" i="7"/>
  <c r="G70" i="7"/>
  <c r="G56" i="7"/>
  <c r="H56" i="7" s="1"/>
  <c r="G48" i="7"/>
  <c r="G41" i="7"/>
  <c r="G45" i="7"/>
  <c r="H45" i="7" s="1"/>
  <c r="G34" i="7"/>
  <c r="H34" i="7" s="1"/>
  <c r="G37" i="7"/>
  <c r="H37" i="7" s="1"/>
  <c r="H16" i="7"/>
  <c r="H17" i="7"/>
  <c r="H11" i="7"/>
  <c r="G15" i="7"/>
  <c r="G14" i="7" s="1"/>
  <c r="G69" i="7" l="1"/>
  <c r="H70" i="7"/>
  <c r="G13" i="7"/>
  <c r="H15" i="7"/>
  <c r="F199" i="7"/>
  <c r="F242" i="7"/>
  <c r="F236" i="7"/>
  <c r="F230" i="7"/>
  <c r="H230" i="7" s="1"/>
  <c r="F203" i="7"/>
  <c r="H203" i="7" s="1"/>
  <c r="F207" i="7"/>
  <c r="H207" i="7" s="1"/>
  <c r="F194" i="7"/>
  <c r="F84" i="7"/>
  <c r="F69" i="7"/>
  <c r="F68" i="7" s="1"/>
  <c r="F64" i="7"/>
  <c r="F52" i="7"/>
  <c r="F44" i="7"/>
  <c r="F49" i="7"/>
  <c r="F26" i="7"/>
  <c r="F14" i="7"/>
  <c r="F13" i="7" s="1"/>
  <c r="E226" i="7"/>
  <c r="E152" i="7"/>
  <c r="E135" i="7"/>
  <c r="E93" i="7"/>
  <c r="E77" i="7"/>
  <c r="E80" i="7"/>
  <c r="H199" i="7" l="1"/>
  <c r="F198" i="7"/>
  <c r="F63" i="7"/>
  <c r="H64" i="7"/>
  <c r="F48" i="7"/>
  <c r="H48" i="7" s="1"/>
  <c r="H49" i="7"/>
  <c r="F83" i="7"/>
  <c r="H83" i="7" s="1"/>
  <c r="H84" i="7"/>
  <c r="G68" i="7"/>
  <c r="H68" i="7" s="1"/>
  <c r="H69" i="7"/>
  <c r="F193" i="7"/>
  <c r="H193" i="7" s="1"/>
  <c r="H194" i="7"/>
  <c r="F235" i="7"/>
  <c r="H235" i="7" s="1"/>
  <c r="H236" i="7"/>
  <c r="F202" i="7"/>
  <c r="H202" i="7" s="1"/>
  <c r="H14" i="7"/>
  <c r="H13" i="7"/>
  <c r="E67" i="7"/>
  <c r="F67" i="7"/>
  <c r="G67" i="7" l="1"/>
  <c r="H67" i="7" s="1"/>
  <c r="F62" i="7"/>
  <c r="H62" i="7" s="1"/>
  <c r="H63" i="7"/>
  <c r="H198" i="7"/>
  <c r="I36" i="3" l="1"/>
  <c r="I40" i="3"/>
  <c r="J36" i="3"/>
  <c r="E8" i="7"/>
  <c r="E170" i="3"/>
  <c r="F201" i="3"/>
  <c r="F176" i="3" s="1"/>
  <c r="G201" i="3"/>
  <c r="G176" i="3" s="1"/>
  <c r="H201" i="3"/>
  <c r="E176" i="3"/>
  <c r="I30" i="3"/>
  <c r="E24" i="3"/>
  <c r="E23" i="3" s="1"/>
  <c r="E11" i="3" s="1"/>
  <c r="G24" i="3"/>
  <c r="G23" i="3" s="1"/>
  <c r="G11" i="3" s="1"/>
  <c r="H24" i="3"/>
  <c r="H23" i="3" s="1"/>
  <c r="B11" i="5"/>
  <c r="D11" i="5"/>
  <c r="E11" i="5"/>
  <c r="E33" i="7"/>
  <c r="G33" i="7"/>
  <c r="F33" i="7"/>
  <c r="E36" i="7"/>
  <c r="G36" i="7"/>
  <c r="F36" i="7"/>
  <c r="E26" i="7"/>
  <c r="E25" i="7" s="1"/>
  <c r="E24" i="7" s="1"/>
  <c r="F25" i="7"/>
  <c r="F24" i="7" s="1"/>
  <c r="E20" i="7"/>
  <c r="E19" i="7" s="1"/>
  <c r="E18" i="7" s="1"/>
  <c r="G20" i="7"/>
  <c r="F20" i="7"/>
  <c r="F19" i="7" s="1"/>
  <c r="F18" i="7" s="1"/>
  <c r="G9" i="7"/>
  <c r="F10" i="7"/>
  <c r="F254" i="7"/>
  <c r="F253" i="7" s="1"/>
  <c r="F252" i="7" s="1"/>
  <c r="G254" i="7"/>
  <c r="E241" i="7"/>
  <c r="E240" i="7" s="1"/>
  <c r="F241" i="7"/>
  <c r="F240" i="7" s="1"/>
  <c r="G242" i="7"/>
  <c r="E233" i="7"/>
  <c r="E229" i="7" s="1"/>
  <c r="F233" i="7"/>
  <c r="F229" i="7" s="1"/>
  <c r="H229" i="7" s="1"/>
  <c r="G233" i="7"/>
  <c r="E225" i="7"/>
  <c r="G225" i="7"/>
  <c r="F226" i="7"/>
  <c r="E217" i="7"/>
  <c r="E216" i="7" s="1"/>
  <c r="G217" i="7"/>
  <c r="F217" i="7"/>
  <c r="F216" i="7" s="1"/>
  <c r="E222" i="7"/>
  <c r="E221" i="7" s="1"/>
  <c r="F222" i="7"/>
  <c r="F221" i="7" s="1"/>
  <c r="G222" i="7"/>
  <c r="F213" i="7"/>
  <c r="G213" i="7"/>
  <c r="F211" i="7"/>
  <c r="G211" i="7"/>
  <c r="H211" i="7" s="1"/>
  <c r="E211" i="7"/>
  <c r="E213" i="7"/>
  <c r="F178" i="7"/>
  <c r="F177" i="7" s="1"/>
  <c r="G178" i="7"/>
  <c r="E178" i="7"/>
  <c r="E177" i="7" s="1"/>
  <c r="E151" i="7"/>
  <c r="G152" i="7"/>
  <c r="F152" i="7"/>
  <c r="F151" i="7" s="1"/>
  <c r="E148" i="7"/>
  <c r="E147" i="7"/>
  <c r="G147" i="7"/>
  <c r="G148" i="7"/>
  <c r="F147" i="7"/>
  <c r="F148" i="7"/>
  <c r="F135" i="7"/>
  <c r="E134" i="7"/>
  <c r="E127" i="7"/>
  <c r="E126" i="7" s="1"/>
  <c r="G127" i="7"/>
  <c r="F127" i="7"/>
  <c r="F126" i="7" s="1"/>
  <c r="E128" i="7"/>
  <c r="G128" i="7"/>
  <c r="F128" i="7"/>
  <c r="E121" i="7"/>
  <c r="E120" i="7" s="1"/>
  <c r="F121" i="7"/>
  <c r="F120" i="7" s="1"/>
  <c r="G121" i="7"/>
  <c r="E115" i="7"/>
  <c r="E114" i="7" s="1"/>
  <c r="F115" i="7"/>
  <c r="F114" i="7" s="1"/>
  <c r="G115" i="7"/>
  <c r="G106" i="7"/>
  <c r="E105" i="7"/>
  <c r="F106" i="7"/>
  <c r="F105" i="7" s="1"/>
  <c r="E98" i="7"/>
  <c r="E97" i="7" s="1"/>
  <c r="G98" i="7"/>
  <c r="F98" i="7"/>
  <c r="F97" i="7" s="1"/>
  <c r="E92" i="7"/>
  <c r="E91" i="7" s="1"/>
  <c r="G92" i="7"/>
  <c r="F93" i="7"/>
  <c r="E88" i="7"/>
  <c r="E87" i="7" s="1"/>
  <c r="E82" i="7" s="1"/>
  <c r="G88" i="7"/>
  <c r="F88" i="7"/>
  <c r="F87" i="7" s="1"/>
  <c r="F82" i="7" s="1"/>
  <c r="G76" i="7"/>
  <c r="E76" i="7"/>
  <c r="E75" i="7" s="1"/>
  <c r="F80" i="7"/>
  <c r="H80" i="7" s="1"/>
  <c r="F77" i="7"/>
  <c r="H77" i="7" s="1"/>
  <c r="G60" i="7"/>
  <c r="E60" i="7"/>
  <c r="E59" i="7" s="1"/>
  <c r="F60" i="7"/>
  <c r="F59" i="7" s="1"/>
  <c r="G52" i="7"/>
  <c r="H52" i="7" s="1"/>
  <c r="F55" i="7"/>
  <c r="G55" i="7"/>
  <c r="E55" i="7"/>
  <c r="E52" i="7"/>
  <c r="G44" i="7"/>
  <c r="E44" i="7"/>
  <c r="F41" i="7"/>
  <c r="H41" i="7" s="1"/>
  <c r="E41" i="7"/>
  <c r="E254" i="7"/>
  <c r="E253" i="7" s="1"/>
  <c r="E252" i="7" s="1"/>
  <c r="C11" i="5"/>
  <c r="E64" i="3" l="1"/>
  <c r="I64" i="3" s="1"/>
  <c r="I170" i="3"/>
  <c r="H176" i="3"/>
  <c r="J201" i="3"/>
  <c r="I201" i="3"/>
  <c r="K11" i="1"/>
  <c r="J11" i="1"/>
  <c r="I23" i="3"/>
  <c r="J23" i="3"/>
  <c r="H11" i="3"/>
  <c r="J24" i="3"/>
  <c r="I24" i="3"/>
  <c r="J26" i="3"/>
  <c r="F11" i="5"/>
  <c r="G11" i="5"/>
  <c r="H148" i="7"/>
  <c r="H233" i="7"/>
  <c r="H128" i="7"/>
  <c r="G40" i="7"/>
  <c r="H44" i="7"/>
  <c r="G75" i="7"/>
  <c r="G177" i="7"/>
  <c r="H178" i="7"/>
  <c r="G221" i="7"/>
  <c r="H221" i="7" s="1"/>
  <c r="H222" i="7"/>
  <c r="G216" i="7"/>
  <c r="H216" i="7" s="1"/>
  <c r="H217" i="7"/>
  <c r="H20" i="7"/>
  <c r="G87" i="7"/>
  <c r="H88" i="7"/>
  <c r="H147" i="7"/>
  <c r="G151" i="7"/>
  <c r="H151" i="7" s="1"/>
  <c r="H152" i="7"/>
  <c r="H55" i="7"/>
  <c r="G126" i="7"/>
  <c r="H126" i="7" s="1"/>
  <c r="H127" i="7"/>
  <c r="H213" i="7"/>
  <c r="F225" i="7"/>
  <c r="H225" i="7" s="1"/>
  <c r="H226" i="7"/>
  <c r="H36" i="7"/>
  <c r="G59" i="7"/>
  <c r="H59" i="7" s="1"/>
  <c r="H60" i="7"/>
  <c r="F92" i="7"/>
  <c r="F91" i="7" s="1"/>
  <c r="H93" i="7"/>
  <c r="G120" i="7"/>
  <c r="H120" i="7" s="1"/>
  <c r="H121" i="7"/>
  <c r="G253" i="7"/>
  <c r="H254" i="7"/>
  <c r="H26" i="7"/>
  <c r="G91" i="7"/>
  <c r="G114" i="7"/>
  <c r="H114" i="7" s="1"/>
  <c r="H115" i="7"/>
  <c r="G241" i="7"/>
  <c r="H242" i="7"/>
  <c r="F134" i="7"/>
  <c r="H134" i="7" s="1"/>
  <c r="H135" i="7"/>
  <c r="G32" i="7"/>
  <c r="H33" i="7"/>
  <c r="G105" i="7"/>
  <c r="H105" i="7" s="1"/>
  <c r="H106" i="7"/>
  <c r="G97" i="7"/>
  <c r="H97" i="7" s="1"/>
  <c r="H98" i="7"/>
  <c r="F9" i="7"/>
  <c r="F8" i="7" s="1"/>
  <c r="H10" i="7"/>
  <c r="G19" i="7"/>
  <c r="H19" i="7" s="1"/>
  <c r="G8" i="7"/>
  <c r="E113" i="7"/>
  <c r="F14" i="1"/>
  <c r="H14" i="1"/>
  <c r="H13" i="1"/>
  <c r="I13" i="1"/>
  <c r="H10" i="1"/>
  <c r="H9" i="1" s="1"/>
  <c r="E210" i="7"/>
  <c r="E197" i="7" s="1"/>
  <c r="F210" i="7"/>
  <c r="F31" i="7"/>
  <c r="E31" i="7"/>
  <c r="F96" i="7"/>
  <c r="E96" i="7"/>
  <c r="E32" i="7"/>
  <c r="E133" i="7"/>
  <c r="F51" i="7"/>
  <c r="F32" i="7"/>
  <c r="F10" i="1"/>
  <c r="F9" i="1" s="1"/>
  <c r="G31" i="7"/>
  <c r="H31" i="7" s="1"/>
  <c r="G210" i="7"/>
  <c r="E51" i="7"/>
  <c r="F76" i="7"/>
  <c r="F75" i="7" s="1"/>
  <c r="E40" i="7"/>
  <c r="G51" i="7"/>
  <c r="F113" i="7"/>
  <c r="F40" i="7"/>
  <c r="F24" i="3"/>
  <c r="F23" i="3" s="1"/>
  <c r="F11" i="3" s="1"/>
  <c r="J11" i="3" l="1"/>
  <c r="F13" i="1"/>
  <c r="J13" i="1" s="1"/>
  <c r="I50" i="3"/>
  <c r="J176" i="3"/>
  <c r="I176" i="3"/>
  <c r="I14" i="1"/>
  <c r="I12" i="1" s="1"/>
  <c r="K13" i="1"/>
  <c r="I10" i="1"/>
  <c r="I11" i="3"/>
  <c r="F197" i="7"/>
  <c r="H91" i="7"/>
  <c r="H113" i="7"/>
  <c r="H92" i="7"/>
  <c r="F133" i="7"/>
  <c r="H76" i="7"/>
  <c r="H32" i="7"/>
  <c r="H240" i="7"/>
  <c r="H241" i="7"/>
  <c r="G252" i="7"/>
  <c r="H253" i="7"/>
  <c r="H75" i="7"/>
  <c r="G39" i="7"/>
  <c r="H51" i="7"/>
  <c r="H210" i="7"/>
  <c r="H133" i="7"/>
  <c r="H177" i="7"/>
  <c r="G24" i="7"/>
  <c r="H24" i="7" s="1"/>
  <c r="H25" i="7"/>
  <c r="H82" i="7"/>
  <c r="H87" i="7"/>
  <c r="H40" i="7"/>
  <c r="H96" i="7"/>
  <c r="H9" i="7"/>
  <c r="H8" i="7"/>
  <c r="G18" i="7"/>
  <c r="F39" i="7"/>
  <c r="H204" i="3"/>
  <c r="H12" i="1"/>
  <c r="H15" i="1" s="1"/>
  <c r="G14" i="1"/>
  <c r="E204" i="3"/>
  <c r="E212" i="3" s="1"/>
  <c r="G204" i="3"/>
  <c r="G213" i="3" s="1"/>
  <c r="G212" i="3" s="1"/>
  <c r="E132" i="7"/>
  <c r="E39" i="7"/>
  <c r="G13" i="1"/>
  <c r="G10" i="1"/>
  <c r="G9" i="1" s="1"/>
  <c r="H23" i="1"/>
  <c r="I23" i="1"/>
  <c r="G23" i="1"/>
  <c r="F23" i="1"/>
  <c r="H24" i="1" l="1"/>
  <c r="H212" i="3"/>
  <c r="J213" i="3"/>
  <c r="I213" i="3"/>
  <c r="F12" i="1"/>
  <c r="F15" i="1" s="1"/>
  <c r="K14" i="1"/>
  <c r="J14" i="1"/>
  <c r="K12" i="1"/>
  <c r="J12" i="1"/>
  <c r="I9" i="1"/>
  <c r="I15" i="1" s="1"/>
  <c r="J10" i="1"/>
  <c r="K10" i="1"/>
  <c r="J204" i="3"/>
  <c r="I204" i="3"/>
  <c r="H18" i="7"/>
  <c r="H7" i="7"/>
  <c r="H252" i="7"/>
  <c r="G132" i="7"/>
  <c r="F132" i="7"/>
  <c r="H39" i="7"/>
  <c r="H197" i="7"/>
  <c r="F257" i="7"/>
  <c r="E257" i="7"/>
  <c r="G12" i="1"/>
  <c r="G15" i="1" s="1"/>
  <c r="F204" i="3"/>
  <c r="F213" i="3" s="1"/>
  <c r="F212" i="3" s="1"/>
  <c r="I32" i="1" l="1"/>
  <c r="K32" i="1" s="1"/>
  <c r="I41" i="1"/>
  <c r="F24" i="1"/>
  <c r="F32" i="1" s="1"/>
  <c r="F41" i="1"/>
  <c r="G32" i="1"/>
  <c r="G41" i="1"/>
  <c r="G24" i="1"/>
  <c r="K38" i="1"/>
  <c r="J212" i="3"/>
  <c r="I212" i="3"/>
  <c r="J9" i="1"/>
  <c r="K9" i="1"/>
  <c r="H132" i="7"/>
  <c r="G257" i="7"/>
  <c r="H257" i="7" s="1"/>
  <c r="K41" i="1" l="1"/>
  <c r="J41" i="1"/>
  <c r="I24" i="1"/>
  <c r="K15" i="1"/>
  <c r="J15" i="1"/>
  <c r="J24" i="1" l="1"/>
  <c r="K24" i="1"/>
  <c r="J32" i="1" l="1"/>
</calcChain>
</file>

<file path=xl/sharedStrings.xml><?xml version="1.0" encoding="utf-8"?>
<sst xmlns="http://schemas.openxmlformats.org/spreadsheetml/2006/main" count="887" uniqueCount="288">
  <si>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</si>
  <si>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</si>
  <si>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</si>
  <si>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</si>
  <si>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</si>
  <si>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</si>
  <si>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</si>
  <si>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</si>
  <si>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</si>
  <si>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</si>
  <si>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</si>
  <si>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</si>
  <si>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</si>
  <si>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</si>
  <si>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</si>
  <si>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</si>
  <si>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</si>
  <si>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</si>
  <si>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</si>
  <si>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</si>
  <si>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</si>
  <si>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</si>
  <si>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</si>
  <si>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</si>
  <si>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</si>
  <si>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</si>
  <si>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</si>
  <si>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</si>
  <si>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</si>
  <si>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</si>
  <si>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</si>
  <si>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</si>
  <si>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</si>
  <si>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</si>
  <si>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…</t>
  </si>
  <si>
    <t>Prihodi iz nadležnog proračuna i od HZZO-a temeljem ugovornih obveza</t>
  </si>
  <si>
    <t>Rashodi za nabavu proizvedene dugotrajne imovine</t>
  </si>
  <si>
    <t>Naziv</t>
  </si>
  <si>
    <t>EUR</t>
  </si>
  <si>
    <t>5.4.</t>
  </si>
  <si>
    <t>Pomoći proračunskim korisnicima SDŽ</t>
  </si>
  <si>
    <t>5.5.</t>
  </si>
  <si>
    <t>Pomoći EU za PK</t>
  </si>
  <si>
    <t>4.8.</t>
  </si>
  <si>
    <t>Prihodi za posebne namjene proračunskih korisnika</t>
  </si>
  <si>
    <t>Prihodi od imovine</t>
  </si>
  <si>
    <t>3.2.</t>
  </si>
  <si>
    <t>Vlastiti prihodi PK</t>
  </si>
  <si>
    <t>6.2.</t>
  </si>
  <si>
    <t>Donacije proračunskim korisnicima SDŽ</t>
  </si>
  <si>
    <t>1.1.</t>
  </si>
  <si>
    <t>7.2.</t>
  </si>
  <si>
    <t>Prihodi od prodaje nefinancijske imovine PK</t>
  </si>
  <si>
    <t>5.3.</t>
  </si>
  <si>
    <t xml:space="preserve">Pomoći EU </t>
  </si>
  <si>
    <t>4.4.</t>
  </si>
  <si>
    <t>Prihodi za posebne namjene - Decentralizacija</t>
  </si>
  <si>
    <t>Financijski rashodi</t>
  </si>
  <si>
    <t>Ostali rashodi</t>
  </si>
  <si>
    <t>Rashodi za dodatna ulaganja na nefinancijskoj imovini</t>
  </si>
  <si>
    <t>8.2.</t>
  </si>
  <si>
    <t>Namjenski primici od zaduživanja proračunski korisnici</t>
  </si>
  <si>
    <t>Primljeni povrati glavnica danih zajmova i depozita</t>
  </si>
  <si>
    <t>09 Obrazovanje</t>
  </si>
  <si>
    <t>091 Predškolsko i osnovno obrazovanje</t>
  </si>
  <si>
    <t>092 Srednjoškolsko  obrazovanje</t>
  </si>
  <si>
    <t>093 "Poslije srednjoškolsko, ali ne visoko obrazovanje"</t>
  </si>
  <si>
    <t>094 Visoka naobrazba</t>
  </si>
  <si>
    <t>095 Obrazovanje koje se ne može definirati po stupnju</t>
  </si>
  <si>
    <t>096 Dodatne usluge u obrazovanju</t>
  </si>
  <si>
    <t>097 Istraživanje i razvoj obrazovanja</t>
  </si>
  <si>
    <t>098 Usluge obrazovanja koje nisu drugdje svrstane</t>
  </si>
  <si>
    <t>Izvršenje 2022.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</si>
  <si>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</si>
  <si>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</si>
  <si>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</si>
  <si>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</si>
  <si>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</si>
  <si>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</si>
  <si>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</si>
  <si>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</si>
  <si>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</si>
  <si>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</si>
  <si>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</si>
  <si>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</si>
  <si>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* Napomena: Iznosi u stupcima Izvršenje 2022. preračunavaju se iz kuna u eure prema fiksnom tečaju konverzije (1 EUR=7,53450 kuna) i po pravilima za preračunavanje i zaokruživanje.</t>
  </si>
  <si>
    <t>Naknade građanima i kućanstvima na temelju osiguranja</t>
  </si>
  <si>
    <t>PROGRAM 4001</t>
  </si>
  <si>
    <t>RAZVOJ ODGOJNO OBRAZOVNOG SUSTAVA</t>
  </si>
  <si>
    <t>Aktivnost A400103</t>
  </si>
  <si>
    <t>NATJECANJA, MANIFESTACIJE I OSTALO</t>
  </si>
  <si>
    <t>Izvor financiranja 1.1.1.</t>
  </si>
  <si>
    <t>Aktivnost A400104</t>
  </si>
  <si>
    <t>E-ŠKOLE</t>
  </si>
  <si>
    <t>Aktivnost A400115</t>
  </si>
  <si>
    <t>OSOBNI POMOĆNICI I POMOĆNICI U NASTAVI</t>
  </si>
  <si>
    <t>Aktivnost A400118</t>
  </si>
  <si>
    <t>NABAVA UDŽBENIKA I DRUGIH OBRAZOVNIH MATERIJALA</t>
  </si>
  <si>
    <t>Izvor financiranja 5.4.1.</t>
  </si>
  <si>
    <t>Pomoći PK</t>
  </si>
  <si>
    <t>Naknade građanima i kućanstvima na temelju osiguranja i druge naknade</t>
  </si>
  <si>
    <t>Kapitalni projekt K400108</t>
  </si>
  <si>
    <t>BioMOZAIK Krš i more</t>
  </si>
  <si>
    <t>Izvor financiranja 5.5.1</t>
  </si>
  <si>
    <t>Izvor financiranja 5.5.2</t>
  </si>
  <si>
    <t>Pomoći EU za PK - prenesena sredstva</t>
  </si>
  <si>
    <t>Čuvari baštine</t>
  </si>
  <si>
    <t xml:space="preserve">Izvor financiranja 5.4.2 </t>
  </si>
  <si>
    <t>Pomoći PK - prenesena sredstva</t>
  </si>
  <si>
    <t>RAST</t>
  </si>
  <si>
    <t xml:space="preserve">Pomoći PK </t>
  </si>
  <si>
    <t>FINANCIRANJE TROŠKOVA PREHRANE ZA UČENIKE OŠ</t>
  </si>
  <si>
    <t>OPSKRBA ŠKOLSKIH USTANOVA HIGIJENSKIM POTREPŠTINAMA ZA UČENICE</t>
  </si>
  <si>
    <t>UČIMO ZAJEDNO V</t>
  </si>
  <si>
    <t>Izvor financiranja 5.3.1.</t>
  </si>
  <si>
    <t>Pomoći EU</t>
  </si>
  <si>
    <t>UČIMO ZAJEDNO VI</t>
  </si>
  <si>
    <t>IZVANNASTAVNE AKTIVNOSTI OŠ I SŠ</t>
  </si>
  <si>
    <t>PROGRAM 4030</t>
  </si>
  <si>
    <t>OSNOVNOŠKOLSKO OBRAZOVANJE</t>
  </si>
  <si>
    <t>Aktivnost A403001</t>
  </si>
  <si>
    <t>RASHODI DJELATNOSTI</t>
  </si>
  <si>
    <t xml:space="preserve">Izvor financiranja 3.2.1 </t>
  </si>
  <si>
    <t xml:space="preserve">Izvor financiranja 3.2.2 </t>
  </si>
  <si>
    <t>Vlastiti prihodi PK-prenesena sredstva</t>
  </si>
  <si>
    <t xml:space="preserve">Izvor financiranja 4.4.1 </t>
  </si>
  <si>
    <t>Prihodi za posebne namjene-Decentralizacija</t>
  </si>
  <si>
    <t xml:space="preserve">Izvor financiranja 5.4.1 </t>
  </si>
  <si>
    <t>Aktivnost A403002</t>
  </si>
  <si>
    <t>IZGRADNJA I UREĐENJE OBJEKATA TE NABAVA I ODRŽAVANJE OPREME</t>
  </si>
  <si>
    <t xml:space="preserve">Izvor financiranja 4.8.2 </t>
  </si>
  <si>
    <t>Prihodi za posebne namjene PK - prenesena sredstva</t>
  </si>
  <si>
    <t xml:space="preserve">Izvor financiranja 5.4.1. </t>
  </si>
  <si>
    <t>Aktivnost A403004</t>
  </si>
  <si>
    <t>PRIJEVOZ UČENIKA OSNOVNIH ŠKOLA</t>
  </si>
  <si>
    <t>Aktivnost T400103</t>
  </si>
  <si>
    <t>Aktivnost T400108</t>
  </si>
  <si>
    <t>Aktivnost T400110</t>
  </si>
  <si>
    <t>Aktivnost T400111</t>
  </si>
  <si>
    <t>Aktivnost T400120</t>
  </si>
  <si>
    <t>Aktivnost T400121</t>
  </si>
  <si>
    <t>Izvor financiranja 4.8.1</t>
  </si>
  <si>
    <t>Prihodi za posebne namjene PK</t>
  </si>
  <si>
    <t>Aktivnost A403003</t>
  </si>
  <si>
    <t>PRAVNO ZASTUPANJE, NAKNADE ŠTETE I OSTALO</t>
  </si>
  <si>
    <t>5.1.</t>
  </si>
  <si>
    <t>Pomoći</t>
  </si>
  <si>
    <t>UKUPNO RASHODI:</t>
  </si>
  <si>
    <t>Prihodi od upravnih i administrativnih pristojbi, pristojbi po posebnim propisima i naknada</t>
  </si>
  <si>
    <t>UKUPNI RASHODI:</t>
  </si>
  <si>
    <t>Aktivnost T400156</t>
  </si>
  <si>
    <t>Izvor financiranja 6.2.1.</t>
  </si>
  <si>
    <t>Donacije PK</t>
  </si>
  <si>
    <t xml:space="preserve">Izvor financiranja 1.1.1 </t>
  </si>
  <si>
    <t>Izvor financiranja 5.1.1.</t>
  </si>
  <si>
    <t>TEKUĆI PLAN 2023</t>
  </si>
  <si>
    <t>IZVORNI PLAN/REBALANS 2023</t>
  </si>
  <si>
    <t>OSTVARENJE/IZVRŠENJE 2023</t>
  </si>
  <si>
    <t>INDEKS**</t>
  </si>
  <si>
    <t>Izvor financiranja 5.4.2.</t>
  </si>
  <si>
    <t>Pomoći PK-prenesena sredstva</t>
  </si>
  <si>
    <t>Tekući projekt T400101</t>
  </si>
  <si>
    <t>Školski medni dan</t>
  </si>
  <si>
    <t>Izvor financiranja 1.1.2.</t>
  </si>
  <si>
    <t>Opći prihodi i primici-prenesena sredstva</t>
  </si>
  <si>
    <t>5=4/3*100</t>
  </si>
  <si>
    <t>Sufinanciranje cijene prijevoza</t>
  </si>
  <si>
    <t>Knjige</t>
  </si>
  <si>
    <t>Službena putovanja</t>
  </si>
  <si>
    <t>Uredski materijal i ostali materijalni rashodi</t>
  </si>
  <si>
    <t>Usluge telefona, pošte i prijevoza</t>
  </si>
  <si>
    <t>Ostale usluge</t>
  </si>
  <si>
    <t>Uredska oprema i namještaj</t>
  </si>
  <si>
    <t>Uređaji, strojevi i oprema za ostale namjene</t>
  </si>
  <si>
    <t>Sitni inventar i autogume</t>
  </si>
  <si>
    <t>Materijal i sirovine</t>
  </si>
  <si>
    <t>Tekuće donacije u naravi</t>
  </si>
  <si>
    <t>Plaće za redovan rad</t>
  </si>
  <si>
    <t>Plaće u naravi</t>
  </si>
  <si>
    <t>Ostali rashodi za zaposlene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</si>
  <si>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</si>
  <si>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</si>
  <si>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</si>
  <si>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</si>
  <si>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Intelektualne i osobne usluge</t>
  </si>
  <si>
    <t>Pristojbe i naknade</t>
  </si>
  <si>
    <t>Usluge tekućeg i investicijskog održavanja</t>
  </si>
  <si>
    <t xml:space="preserve">IZVRŠENJE FINANCIJSKOG PLANA PRORAČUNSKOG KORISNIKA JEDINICE LOKALNE I PODRUČNE (REGIONALNE) SAMOUPRAVE 
ZA 2023. </t>
  </si>
  <si>
    <t>INDEKS</t>
  </si>
  <si>
    <t>6=5/2*100</t>
  </si>
  <si>
    <t>7=5/4*100</t>
  </si>
  <si>
    <t>Naknade za rad predstavničkih i izvršnih tijela, povjerenstava i sl.</t>
  </si>
  <si>
    <t>Naknade za prijevoz, rad na terenu i odvojen život</t>
  </si>
  <si>
    <t>Računalne usluge</t>
  </si>
  <si>
    <t>Ostali nespomenuti rashodi poslovanja</t>
  </si>
  <si>
    <t>Oprema za održavanje i zaštitu</t>
  </si>
  <si>
    <t>Doprinosi za obvezno osiguranje u slučaju nezaposlenosti</t>
  </si>
  <si>
    <t>Troškovi sudskih postupaka</t>
  </si>
  <si>
    <t>Zatezne kamate</t>
  </si>
  <si>
    <t>Energija</t>
  </si>
  <si>
    <t>Materijal i dijelovi za tekuće i investicijsko održavanje</t>
  </si>
  <si>
    <t>Službena, radna i zaštitna odjeća i obuća</t>
  </si>
  <si>
    <t>Komunalne usluge</t>
  </si>
  <si>
    <t>Zdravstvene i veterinarske usluge</t>
  </si>
  <si>
    <t>Reprezentacija</t>
  </si>
  <si>
    <t>Članarine i norme</t>
  </si>
  <si>
    <t>Bankarske usluge i usluge platnog prometa</t>
  </si>
  <si>
    <t>Skupina/Odjeljak</t>
  </si>
  <si>
    <t>Tekuće pomoći proračunskim korisnicima iz proračuna koji im nije nadležan</t>
  </si>
  <si>
    <t>Kapitalne pomoći proračunskom korisnicima iz proračuna koji im nije nadležan</t>
  </si>
  <si>
    <t>5.4.1.</t>
  </si>
  <si>
    <t>5.5.1.</t>
  </si>
  <si>
    <t>Kapitalni prijenosi između proračunskih korisnika istog proračuna temeljem prijenosa EU sredstava</t>
  </si>
  <si>
    <t>5.3.1.</t>
  </si>
  <si>
    <t>3.2.1.</t>
  </si>
  <si>
    <t>Prihodi od prodaje robe</t>
  </si>
  <si>
    <t>Prihodi od pruženih usluga</t>
  </si>
  <si>
    <t>6.2.1.</t>
  </si>
  <si>
    <t>Tekuće donacije</t>
  </si>
  <si>
    <t>Kapitalne donacije</t>
  </si>
  <si>
    <t>4.8.1.</t>
  </si>
  <si>
    <t>Ostali nespomenuti prihodi</t>
  </si>
  <si>
    <t xml:space="preserve">Prihodi od prodaje proizvoda i robe te pruženih usluga, prihodi od donacija </t>
  </si>
  <si>
    <t>1.1.1.</t>
  </si>
  <si>
    <t>5.1.1.</t>
  </si>
  <si>
    <t>Tekući prijenosi između proračunskIh korisnika istog proračuna</t>
  </si>
  <si>
    <t>Kapitalni prijenosi između poračunskIh korisnika istog proračuna</t>
  </si>
  <si>
    <t>4.4.1.</t>
  </si>
  <si>
    <t>Prihodi iz nadležnog proračuna za financiranje rashoda poslovanja</t>
  </si>
  <si>
    <t>Prihodi iz nadležnog proračuna za financiranje rashoda za nabavu nefinancijske imovine</t>
  </si>
  <si>
    <t>'Prihodi iz nadležnog proračuna za financiranje rashoda poslovanja</t>
  </si>
  <si>
    <t>5.4.2.</t>
  </si>
  <si>
    <t>3.2.2.</t>
  </si>
  <si>
    <t>4.8.2.</t>
  </si>
  <si>
    <t>5.5.2.</t>
  </si>
  <si>
    <t>1.1.2.</t>
  </si>
  <si>
    <t>Naknade za prijevoz, rad na terenu i odvojeni život</t>
  </si>
  <si>
    <t>Reperezentacija</t>
  </si>
  <si>
    <t>Naknade za rad predstavničkih i izvršnih tijela i upravnih vijeća</t>
  </si>
  <si>
    <t>Doprinosi za obvezno zdravstveno osiguranje u slučaju nezaposlenosti</t>
  </si>
  <si>
    <t>Dodatna ulaganja na postrojenjima i opremi</t>
  </si>
  <si>
    <t>IZVJEŠTAJ O PRIHODIMA I RASHODIMA PREMA IZVORIMA FINANCIRANJA</t>
  </si>
  <si>
    <t xml:space="preserve">UKUPNO PRIHODI </t>
  </si>
  <si>
    <t>1 Opći prihodi i primici</t>
  </si>
  <si>
    <t>11 Opći prihodi i primici</t>
  </si>
  <si>
    <t>3 Vlastiti prihodi</t>
  </si>
  <si>
    <t>31 Vlastiti prihodi</t>
  </si>
  <si>
    <t>UKUPNO RASHODI</t>
  </si>
  <si>
    <t>1.1.2. Opći prihodi i primici prenesena sredstva</t>
  </si>
  <si>
    <t>3.2.2. Vlastiti prihodi-prenesena sredstva</t>
  </si>
  <si>
    <t>4 Prihodi za posebne namjene</t>
  </si>
  <si>
    <t>48 Prihodi za posebne namjenePK</t>
  </si>
  <si>
    <t>44 Prihodi za posebne namjene-Decentralizacija</t>
  </si>
  <si>
    <t>4.8.2. Prihodi za posebne namjene PK-prenesena sredstva</t>
  </si>
  <si>
    <t>5 Pomoći</t>
  </si>
  <si>
    <t>53 Pomoći EU</t>
  </si>
  <si>
    <t>54 Pomoći PK</t>
  </si>
  <si>
    <t>5.4.2. Pomoći PK-prenesena sredstva</t>
  </si>
  <si>
    <t>55 Pomoći EU za PK</t>
  </si>
  <si>
    <t>5.5.2. Pomoću EU za PK-prenesena sredstva</t>
  </si>
  <si>
    <t>6 Donacije</t>
  </si>
  <si>
    <t>62 Donacije proračunskim korisnicima SDŽ</t>
  </si>
  <si>
    <t>51 Pomoći</t>
  </si>
  <si>
    <t>9 Rezultat</t>
  </si>
  <si>
    <t>IZVJEŠTAJ PO PROGRAMSKOJ KLASIFIKACIJI</t>
  </si>
  <si>
    <t xml:space="preserve">GODIŠNJI IZVJEŠTAJ O IZVRŠENJU FINANCIJSKOG PLANA PRORAČUNSKOG KORISNIKA JEDINICE LOKALNE I PODRUČNE (REGIONALNE) SAMOUPRAVE 
ZA 2023. </t>
  </si>
  <si>
    <t>IZVJEŠTAJ O PRIHODIMA I RASHODIMA PREMA EKONOMSKOJ KLASIFIKACIJI</t>
  </si>
  <si>
    <t>Pomoći EU za PK-prenesena sredstva</t>
  </si>
  <si>
    <t>VIŠAK KORIŠTEN ZA POKRIĆE RASHODA</t>
  </si>
  <si>
    <t>Vlastiti izvori</t>
  </si>
  <si>
    <t>Višak prihoda poslovanja</t>
  </si>
  <si>
    <t>Vlastiti prihodi-višak</t>
  </si>
  <si>
    <t>Prihodi za posebne namjene - višak</t>
  </si>
  <si>
    <t>Opći prihodi i primici - višak</t>
  </si>
  <si>
    <t>Pomoći -višak</t>
  </si>
  <si>
    <t>5.3.1</t>
  </si>
  <si>
    <t>MANJAK POKRIVEN TEKUĆIM PRIHODIMA</t>
  </si>
  <si>
    <t xml:space="preserve">Opći prihodi i primici </t>
  </si>
  <si>
    <t>Manjak prihoda poslovanja</t>
  </si>
  <si>
    <t>Prihodi za posebne namjene</t>
  </si>
  <si>
    <t>91 Opći prihodi i primici - višak</t>
  </si>
  <si>
    <t>93 Vlastiti prihodi-višak</t>
  </si>
  <si>
    <t>94 Prihodi za posebne namjene - višak</t>
  </si>
  <si>
    <t>95 Pomoći -višak</t>
  </si>
  <si>
    <t>Pomoći proračunskim korisnicima</t>
  </si>
  <si>
    <t>Tekući prijenosi između proračunskIh korisnika istog proračuna temeljem prijenosa EU</t>
  </si>
  <si>
    <t>Kamate na oročena sredstva i depozite po viđenju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</si>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</sst>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i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9" fillId="0" borderId="0"/>
    <xf numFmtId="0" fontId="3" fillId="0" borderId="0"/>
  </cellStyleXfs>
  <cellXfs count="282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0" fontId="16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8" fillId="3" borderId="2" xfId="0" applyNumberFormat="1" applyFont="1" applyFill="1" applyBorder="1" applyAlignment="1" applyProtection="1">
      <alignment vertical="center"/>
    </xf>
    <xf numFmtId="3" fontId="17" fillId="2" borderId="3" xfId="0" applyNumberFormat="1" applyFont="1" applyFill="1" applyBorder="1" applyAlignment="1">
      <alignment horizontal="right"/>
    </xf>
    <xf numFmtId="0" fontId="18" fillId="0" borderId="0" xfId="0" applyFont="1"/>
    <xf numFmtId="0" fontId="0" fillId="0" borderId="0" xfId="0" applyFon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Font="1"/>
    <xf numFmtId="0" fontId="20" fillId="0" borderId="3" xfId="1" applyNumberFormat="1" applyFont="1" applyFill="1" applyBorder="1" applyAlignment="1" applyProtection="1">
      <alignment horizontal="left" vertical="center" wrapText="1"/>
    </xf>
    <xf numFmtId="0" fontId="22" fillId="0" borderId="3" xfId="1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wrapText="1"/>
    </xf>
    <xf numFmtId="0" fontId="24" fillId="0" borderId="0" xfId="0" quotePrefix="1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NumberFormat="1" applyFont="1" applyFill="1" applyBorder="1" applyAlignment="1" applyProtection="1">
      <alignment horizontal="left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7" fillId="2" borderId="1" xfId="0" applyNumberFormat="1" applyFont="1" applyFill="1" applyBorder="1" applyAlignment="1" applyProtection="1">
      <alignment horizontal="left" vertical="center" wrapText="1"/>
    </xf>
    <xf numFmtId="0" fontId="17" fillId="2" borderId="2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0" fontId="10" fillId="5" borderId="3" xfId="0" applyNumberFormat="1" applyFont="1" applyFill="1" applyBorder="1" applyAlignment="1" applyProtection="1">
      <alignment horizontal="left" vertical="center" wrapText="1"/>
    </xf>
    <xf numFmtId="4" fontId="3" fillId="5" borderId="3" xfId="0" applyNumberFormat="1" applyFont="1" applyFill="1" applyBorder="1" applyAlignment="1">
      <alignment horizontal="right"/>
    </xf>
    <xf numFmtId="0" fontId="10" fillId="5" borderId="3" xfId="0" applyFont="1" applyFill="1" applyBorder="1" applyAlignment="1">
      <alignment horizontal="left" vertical="center"/>
    </xf>
    <xf numFmtId="0" fontId="10" fillId="5" borderId="3" xfId="0" applyNumberFormat="1" applyFont="1" applyFill="1" applyBorder="1" applyAlignment="1" applyProtection="1">
      <alignment horizontal="left" vertical="center"/>
    </xf>
    <xf numFmtId="0" fontId="10" fillId="5" borderId="3" xfId="0" applyNumberFormat="1" applyFont="1" applyFill="1" applyBorder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22" fillId="0" borderId="3" xfId="1" applyNumberFormat="1" applyFont="1" applyFill="1" applyBorder="1" applyAlignment="1" applyProtection="1">
      <alignment horizontal="left" vertical="center" wrapText="1"/>
    </xf>
    <xf numFmtId="4" fontId="18" fillId="0" borderId="3" xfId="0" applyNumberFormat="1" applyFont="1" applyBorder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4" fontId="3" fillId="7" borderId="3" xfId="0" applyNumberFormat="1" applyFont="1" applyFill="1" applyBorder="1" applyAlignment="1">
      <alignment horizontal="right"/>
    </xf>
    <xf numFmtId="4" fontId="6" fillId="7" borderId="3" xfId="0" applyNumberFormat="1" applyFont="1" applyFill="1" applyBorder="1" applyAlignment="1">
      <alignment horizontal="right"/>
    </xf>
    <xf numFmtId="4" fontId="3" fillId="8" borderId="3" xfId="0" applyNumberFormat="1" applyFont="1" applyFill="1" applyBorder="1" applyAlignment="1">
      <alignment horizontal="right"/>
    </xf>
    <xf numFmtId="0" fontId="26" fillId="7" borderId="4" xfId="0" applyNumberFormat="1" applyFont="1" applyFill="1" applyBorder="1" applyAlignment="1" applyProtection="1">
      <alignment horizontal="left" vertical="center" wrapText="1"/>
    </xf>
    <xf numFmtId="4" fontId="3" fillId="7" borderId="3" xfId="0" applyNumberFormat="1" applyFont="1" applyFill="1" applyBorder="1" applyAlignment="1" applyProtection="1">
      <alignment horizontal="right" wrapText="1"/>
    </xf>
    <xf numFmtId="0" fontId="17" fillId="8" borderId="4" xfId="0" applyNumberFormat="1" applyFont="1" applyFill="1" applyBorder="1" applyAlignment="1" applyProtection="1">
      <alignment horizontal="left" vertical="center" wrapText="1"/>
    </xf>
    <xf numFmtId="4" fontId="17" fillId="8" borderId="3" xfId="0" applyNumberFormat="1" applyFont="1" applyFill="1" applyBorder="1" applyAlignment="1">
      <alignment horizontal="right"/>
    </xf>
    <xf numFmtId="4" fontId="6" fillId="6" borderId="3" xfId="0" applyNumberFormat="1" applyFont="1" applyFill="1" applyBorder="1" applyAlignment="1">
      <alignment horizontal="right"/>
    </xf>
    <xf numFmtId="4" fontId="27" fillId="0" borderId="3" xfId="1" applyNumberFormat="1" applyFont="1" applyFill="1" applyBorder="1" applyAlignment="1" applyProtection="1">
      <alignment horizontal="right" vertical="center" wrapText="1"/>
    </xf>
    <xf numFmtId="0" fontId="8" fillId="7" borderId="3" xfId="0" quotePrefix="1" applyFont="1" applyFill="1" applyBorder="1" applyAlignment="1">
      <alignment horizontal="left" vertical="center"/>
    </xf>
    <xf numFmtId="0" fontId="9" fillId="7" borderId="3" xfId="0" quotePrefix="1" applyFont="1" applyFill="1" applyBorder="1" applyAlignment="1">
      <alignment horizontal="left" vertical="center"/>
    </xf>
    <xf numFmtId="0" fontId="8" fillId="7" borderId="3" xfId="0" applyNumberFormat="1" applyFont="1" applyFill="1" applyBorder="1" applyAlignment="1" applyProtection="1">
      <alignment horizontal="left" vertical="center" wrapText="1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quotePrefix="1" applyFont="1" applyFill="1" applyBorder="1" applyAlignment="1">
      <alignment horizontal="left" vertical="center"/>
    </xf>
    <xf numFmtId="4" fontId="9" fillId="2" borderId="0" xfId="0" quotePrefix="1" applyNumberFormat="1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 applyProtection="1">
      <alignment horizontal="right" wrapText="1"/>
    </xf>
    <xf numFmtId="4" fontId="6" fillId="2" borderId="3" xfId="0" applyNumberFormat="1" applyFont="1" applyFill="1" applyBorder="1" applyAlignment="1">
      <alignment horizontal="right"/>
    </xf>
    <xf numFmtId="4" fontId="3" fillId="8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26" fillId="7" borderId="4" xfId="0" applyNumberFormat="1" applyFont="1" applyFill="1" applyBorder="1" applyAlignment="1" applyProtection="1">
      <alignment horizontal="right" vertical="center" wrapText="1"/>
    </xf>
    <xf numFmtId="0" fontId="8" fillId="8" borderId="3" xfId="0" quotePrefix="1" applyFont="1" applyFill="1" applyBorder="1" applyAlignment="1">
      <alignment horizontal="left" vertical="center"/>
    </xf>
    <xf numFmtId="0" fontId="9" fillId="8" borderId="3" xfId="0" quotePrefix="1" applyFont="1" applyFill="1" applyBorder="1" applyAlignment="1">
      <alignment horizontal="left" vertical="center"/>
    </xf>
    <xf numFmtId="4" fontId="9" fillId="8" borderId="3" xfId="0" quotePrefix="1" applyNumberFormat="1" applyFont="1" applyFill="1" applyBorder="1" applyAlignment="1">
      <alignment horizontal="right" vertical="center"/>
    </xf>
    <xf numFmtId="0" fontId="9" fillId="8" borderId="3" xfId="0" applyNumberFormat="1" applyFont="1" applyFill="1" applyBorder="1" applyAlignment="1" applyProtection="1">
      <alignment horizontal="left" vertical="center" wrapText="1"/>
    </xf>
    <xf numFmtId="4" fontId="9" fillId="8" borderId="3" xfId="0" applyNumberFormat="1" applyFont="1" applyFill="1" applyBorder="1" applyAlignment="1" applyProtection="1">
      <alignment horizontal="right" vertical="center" wrapText="1"/>
    </xf>
    <xf numFmtId="0" fontId="9" fillId="8" borderId="3" xfId="0" quotePrefix="1" applyFont="1" applyFill="1" applyBorder="1" applyAlignment="1">
      <alignment horizontal="left" vertical="center" wrapText="1"/>
    </xf>
    <xf numFmtId="4" fontId="8" fillId="8" borderId="3" xfId="0" quotePrefix="1" applyNumberFormat="1" applyFont="1" applyFill="1" applyBorder="1" applyAlignment="1">
      <alignment horizontal="right" vertical="center" wrapText="1"/>
    </xf>
    <xf numFmtId="0" fontId="8" fillId="8" borderId="3" xfId="0" applyNumberFormat="1" applyFont="1" applyFill="1" applyBorder="1" applyAlignment="1" applyProtection="1">
      <alignment horizontal="left" vertical="center" wrapText="1"/>
    </xf>
    <xf numFmtId="4" fontId="9" fillId="8" borderId="3" xfId="0" quotePrefix="1" applyNumberFormat="1" applyFont="1" applyFill="1" applyBorder="1" applyAlignment="1">
      <alignment horizontal="right" vertical="center" wrapText="1"/>
    </xf>
    <xf numFmtId="0" fontId="10" fillId="4" borderId="3" xfId="0" applyNumberFormat="1" applyFont="1" applyFill="1" applyBorder="1" applyAlignment="1" applyProtection="1">
      <alignment horizontal="left" vertical="center" wrapText="1"/>
    </xf>
    <xf numFmtId="4" fontId="6" fillId="4" borderId="3" xfId="0" applyNumberFormat="1" applyFont="1" applyFill="1" applyBorder="1" applyAlignment="1">
      <alignment horizontal="right"/>
    </xf>
    <xf numFmtId="0" fontId="3" fillId="8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6" fillId="7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26" fillId="7" borderId="4" xfId="0" applyNumberFormat="1" applyFont="1" applyFill="1" applyBorder="1" applyAlignment="1">
      <alignment horizontal="right"/>
    </xf>
    <xf numFmtId="4" fontId="6" fillId="8" borderId="3" xfId="0" applyNumberFormat="1" applyFont="1" applyFill="1" applyBorder="1" applyAlignment="1">
      <alignment horizontal="right"/>
    </xf>
    <xf numFmtId="4" fontId="17" fillId="0" borderId="3" xfId="0" applyNumberFormat="1" applyFont="1" applyFill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" fontId="17" fillId="7" borderId="3" xfId="0" applyNumberFormat="1" applyFont="1" applyFill="1" applyBorder="1" applyAlignment="1">
      <alignment horizontal="right"/>
    </xf>
    <xf numFmtId="4" fontId="26" fillId="4" borderId="3" xfId="0" applyNumberFormat="1" applyFont="1" applyFill="1" applyBorder="1" applyAlignment="1">
      <alignment horizontal="right"/>
    </xf>
    <xf numFmtId="4" fontId="26" fillId="7" borderId="3" xfId="0" applyNumberFormat="1" applyFont="1" applyFill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0" fillId="0" borderId="0" xfId="0"/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26" fillId="4" borderId="11" xfId="0" applyNumberFormat="1" applyFont="1" applyFill="1" applyBorder="1" applyAlignment="1" applyProtection="1">
      <alignment horizontal="left" vertical="center" wrapText="1"/>
    </xf>
    <xf numFmtId="4" fontId="28" fillId="4" borderId="11" xfId="0" applyNumberFormat="1" applyFont="1" applyFill="1" applyBorder="1"/>
    <xf numFmtId="4" fontId="17" fillId="4" borderId="11" xfId="0" applyNumberFormat="1" applyFont="1" applyFill="1" applyBorder="1" applyAlignment="1">
      <alignment horizontal="right"/>
    </xf>
    <xf numFmtId="0" fontId="3" fillId="2" borderId="7" xfId="0" applyNumberFormat="1" applyFont="1" applyFill="1" applyBorder="1" applyAlignment="1" applyProtection="1">
      <alignment horizontal="left" vertical="center" wrapText="1"/>
    </xf>
    <xf numFmtId="0" fontId="3" fillId="2" borderId="6" xfId="0" applyNumberFormat="1" applyFont="1" applyFill="1" applyBorder="1" applyAlignment="1" applyProtection="1">
      <alignment horizontal="left" vertical="center" wrapText="1"/>
    </xf>
    <xf numFmtId="0" fontId="3" fillId="2" borderId="8" xfId="0" applyNumberFormat="1" applyFont="1" applyFill="1" applyBorder="1" applyAlignment="1" applyProtection="1">
      <alignment horizontal="left" vertical="center" wrapText="1"/>
    </xf>
    <xf numFmtId="0" fontId="17" fillId="2" borderId="1" xfId="0" applyNumberFormat="1" applyFont="1" applyFill="1" applyBorder="1" applyAlignment="1" applyProtection="1">
      <alignment horizontal="center" vertical="center" wrapText="1"/>
    </xf>
    <xf numFmtId="4" fontId="18" fillId="2" borderId="3" xfId="0" applyNumberFormat="1" applyFont="1" applyFill="1" applyBorder="1"/>
    <xf numFmtId="4" fontId="20" fillId="0" borderId="3" xfId="1" applyNumberFormat="1" applyFont="1" applyFill="1" applyBorder="1" applyAlignment="1" applyProtection="1">
      <alignment horizontal="right" vertical="center" wrapText="1"/>
    </xf>
    <xf numFmtId="4" fontId="0" fillId="0" borderId="3" xfId="0" applyNumberFormat="1" applyBorder="1" applyAlignment="1">
      <alignment horizontal="right"/>
    </xf>
    <xf numFmtId="4" fontId="18" fillId="0" borderId="3" xfId="0" applyNumberFormat="1" applyFont="1" applyBorder="1" applyAlignment="1">
      <alignment horizontal="right"/>
    </xf>
    <xf numFmtId="0" fontId="21" fillId="7" borderId="3" xfId="0" applyNumberFormat="1" applyFont="1" applyFill="1" applyBorder="1" applyAlignment="1" applyProtection="1">
      <alignment horizontal="left" vertical="center" wrapText="1"/>
    </xf>
    <xf numFmtId="4" fontId="21" fillId="7" borderId="3" xfId="0" applyNumberFormat="1" applyFont="1" applyFill="1" applyBorder="1" applyAlignment="1">
      <alignment horizontal="right"/>
    </xf>
    <xf numFmtId="0" fontId="21" fillId="8" borderId="3" xfId="0" applyNumberFormat="1" applyFont="1" applyFill="1" applyBorder="1" applyAlignment="1" applyProtection="1">
      <alignment horizontal="left" vertical="center" wrapText="1"/>
    </xf>
    <xf numFmtId="4" fontId="21" fillId="8" borderId="3" xfId="0" applyNumberFormat="1" applyFont="1" applyFill="1" applyBorder="1" applyAlignment="1">
      <alignment horizontal="right"/>
    </xf>
    <xf numFmtId="14" fontId="21" fillId="8" borderId="3" xfId="0" applyNumberFormat="1" applyFont="1" applyFill="1" applyBorder="1" applyAlignment="1" applyProtection="1">
      <alignment horizontal="left" vertical="center" wrapText="1"/>
    </xf>
    <xf numFmtId="14" fontId="21" fillId="7" borderId="3" xfId="0" applyNumberFormat="1" applyFont="1" applyFill="1" applyBorder="1" applyAlignment="1" applyProtection="1">
      <alignment horizontal="left" vertical="center" wrapText="1"/>
    </xf>
    <xf numFmtId="4" fontId="9" fillId="7" borderId="3" xfId="0" quotePrefix="1" applyNumberFormat="1" applyFont="1" applyFill="1" applyBorder="1" applyAlignment="1">
      <alignment horizontal="right" vertical="center"/>
    </xf>
    <xf numFmtId="4" fontId="3" fillId="9" borderId="3" xfId="0" applyNumberFormat="1" applyFont="1" applyFill="1" applyBorder="1" applyAlignment="1">
      <alignment horizontal="right"/>
    </xf>
    <xf numFmtId="4" fontId="3" fillId="10" borderId="3" xfId="0" applyNumberFormat="1" applyFont="1" applyFill="1" applyBorder="1" applyAlignment="1">
      <alignment horizontal="right"/>
    </xf>
    <xf numFmtId="0" fontId="8" fillId="4" borderId="3" xfId="0" quotePrefix="1" applyFont="1" applyFill="1" applyBorder="1" applyAlignment="1">
      <alignment horizontal="left" vertical="center"/>
    </xf>
    <xf numFmtId="0" fontId="9" fillId="4" borderId="3" xfId="0" quotePrefix="1" applyFont="1" applyFill="1" applyBorder="1" applyAlignment="1">
      <alignment horizontal="left" vertical="center"/>
    </xf>
    <xf numFmtId="0" fontId="9" fillId="4" borderId="3" xfId="0" quotePrefix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right"/>
    </xf>
    <xf numFmtId="0" fontId="9" fillId="7" borderId="3" xfId="0" applyNumberFormat="1" applyFont="1" applyFill="1" applyBorder="1" applyAlignment="1" applyProtection="1">
      <alignment horizontal="left" vertical="center" wrapText="1"/>
    </xf>
    <xf numFmtId="4" fontId="9" fillId="7" borderId="3" xfId="0" applyNumberFormat="1" applyFont="1" applyFill="1" applyBorder="1" applyAlignment="1" applyProtection="1">
      <alignment horizontal="right" vertical="center" wrapText="1"/>
    </xf>
    <xf numFmtId="0" fontId="10" fillId="4" borderId="3" xfId="0" quotePrefix="1" applyFont="1" applyFill="1" applyBorder="1" applyAlignment="1">
      <alignment horizontal="left" vertical="center"/>
    </xf>
    <xf numFmtId="0" fontId="8" fillId="9" borderId="3" xfId="0" quotePrefix="1" applyFont="1" applyFill="1" applyBorder="1" applyAlignment="1">
      <alignment horizontal="left" vertical="center"/>
    </xf>
    <xf numFmtId="0" fontId="9" fillId="9" borderId="3" xfId="0" quotePrefix="1" applyFont="1" applyFill="1" applyBorder="1" applyAlignment="1">
      <alignment horizontal="left" vertical="center"/>
    </xf>
    <xf numFmtId="0" fontId="9" fillId="7" borderId="3" xfId="0" quotePrefix="1" applyFont="1" applyFill="1" applyBorder="1" applyAlignment="1">
      <alignment horizontal="left" vertical="center" wrapText="1"/>
    </xf>
    <xf numFmtId="4" fontId="8" fillId="7" borderId="3" xfId="0" quotePrefix="1" applyNumberFormat="1" applyFont="1" applyFill="1" applyBorder="1" applyAlignment="1">
      <alignment horizontal="right" vertical="center" wrapText="1"/>
    </xf>
    <xf numFmtId="4" fontId="9" fillId="7" borderId="3" xfId="0" quotePrefix="1" applyNumberFormat="1" applyFont="1" applyFill="1" applyBorder="1" applyAlignment="1">
      <alignment horizontal="right" vertical="center" wrapText="1"/>
    </xf>
    <xf numFmtId="4" fontId="0" fillId="0" borderId="0" xfId="0" applyNumberFormat="1"/>
    <xf numFmtId="4" fontId="9" fillId="9" borderId="3" xfId="0" quotePrefix="1" applyNumberFormat="1" applyFont="1" applyFill="1" applyBorder="1" applyAlignment="1">
      <alignment horizontal="right" vertical="center"/>
    </xf>
    <xf numFmtId="0" fontId="10" fillId="7" borderId="3" xfId="0" quotePrefix="1" applyFont="1" applyFill="1" applyBorder="1" applyAlignment="1">
      <alignment horizontal="left" vertical="center"/>
    </xf>
    <xf numFmtId="0" fontId="8" fillId="4" borderId="3" xfId="0" applyNumberFormat="1" applyFont="1" applyFill="1" applyBorder="1" applyAlignment="1" applyProtection="1">
      <alignment horizontal="left" vertical="center" wrapText="1"/>
    </xf>
    <xf numFmtId="14" fontId="9" fillId="8" borderId="3" xfId="0" quotePrefix="1" applyNumberFormat="1" applyFont="1" applyFill="1" applyBorder="1" applyAlignment="1">
      <alignment horizontal="left" vertical="center"/>
    </xf>
    <xf numFmtId="0" fontId="9" fillId="9" borderId="3" xfId="0" applyNumberFormat="1" applyFont="1" applyFill="1" applyBorder="1" applyAlignment="1" applyProtection="1">
      <alignment horizontal="left" vertical="center" wrapText="1"/>
    </xf>
    <xf numFmtId="4" fontId="9" fillId="9" borderId="3" xfId="0" applyNumberFormat="1" applyFont="1" applyFill="1" applyBorder="1" applyAlignment="1" applyProtection="1">
      <alignment horizontal="right" vertical="center" wrapText="1"/>
    </xf>
    <xf numFmtId="0" fontId="8" fillId="4" borderId="3" xfId="0" applyNumberFormat="1" applyFont="1" applyFill="1" applyBorder="1" applyAlignment="1" applyProtection="1">
      <alignment vertical="center" wrapText="1"/>
    </xf>
    <xf numFmtId="4" fontId="8" fillId="4" borderId="3" xfId="0" applyNumberFormat="1" applyFont="1" applyFill="1" applyBorder="1" applyAlignment="1" applyProtection="1">
      <alignment vertical="center" wrapText="1"/>
    </xf>
    <xf numFmtId="14" fontId="9" fillId="8" borderId="3" xfId="0" applyNumberFormat="1" applyFont="1" applyFill="1" applyBorder="1" applyAlignment="1" applyProtection="1">
      <alignment horizontal="left" vertical="center" wrapText="1"/>
    </xf>
    <xf numFmtId="4" fontId="3" fillId="6" borderId="3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30" fillId="3" borderId="3" xfId="0" applyNumberFormat="1" applyFont="1" applyFill="1" applyBorder="1" applyAlignment="1" applyProtection="1">
      <alignment horizontal="center" vertical="center" wrapText="1"/>
    </xf>
    <xf numFmtId="0" fontId="9" fillId="2" borderId="3" xfId="0" quotePrefix="1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indent="1"/>
    </xf>
    <xf numFmtId="0" fontId="9" fillId="2" borderId="3" xfId="0" applyNumberFormat="1" applyFont="1" applyFill="1" applyBorder="1" applyAlignment="1" applyProtection="1">
      <alignment horizontal="left" vertical="center" wrapText="1" indent="1"/>
    </xf>
    <xf numFmtId="4" fontId="0" fillId="0" borderId="3" xfId="0" applyNumberFormat="1" applyBorder="1"/>
    <xf numFmtId="4" fontId="3" fillId="2" borderId="3" xfId="0" applyNumberFormat="1" applyFont="1" applyFill="1" applyBorder="1" applyAlignment="1" applyProtection="1">
      <alignment horizontal="right" wrapText="1"/>
    </xf>
    <xf numFmtId="0" fontId="10" fillId="7" borderId="3" xfId="0" applyNumberFormat="1" applyFont="1" applyFill="1" applyBorder="1" applyAlignment="1" applyProtection="1">
      <alignment horizontal="left" vertical="center" wrapText="1"/>
    </xf>
    <xf numFmtId="4" fontId="0" fillId="7" borderId="3" xfId="0" applyNumberFormat="1" applyFill="1" applyBorder="1"/>
    <xf numFmtId="0" fontId="29" fillId="7" borderId="3" xfId="0" applyNumberFormat="1" applyFont="1" applyFill="1" applyBorder="1" applyAlignment="1" applyProtection="1">
      <alignment horizontal="left" vertical="center" wrapText="1"/>
    </xf>
    <xf numFmtId="0" fontId="29" fillId="7" borderId="3" xfId="0" applyNumberFormat="1" applyFont="1" applyFill="1" applyBorder="1" applyAlignment="1" applyProtection="1">
      <alignment horizontal="left" vertical="center" wrapText="1" indent="1"/>
    </xf>
    <xf numFmtId="0" fontId="10" fillId="6" borderId="3" xfId="0" applyNumberFormat="1" applyFont="1" applyFill="1" applyBorder="1" applyAlignment="1" applyProtection="1">
      <alignment horizontal="left" vertical="center" wrapText="1"/>
    </xf>
    <xf numFmtId="4" fontId="31" fillId="6" borderId="3" xfId="0" applyNumberFormat="1" applyFont="1" applyFill="1" applyBorder="1" applyAlignment="1" applyProtection="1">
      <alignment vertical="center" wrapText="1"/>
    </xf>
    <xf numFmtId="4" fontId="0" fillId="2" borderId="3" xfId="0" applyNumberFormat="1" applyFill="1" applyBorder="1"/>
    <xf numFmtId="4" fontId="6" fillId="4" borderId="3" xfId="0" applyNumberFormat="1" applyFont="1" applyFill="1" applyBorder="1" applyAlignment="1" applyProtection="1">
      <alignment horizontal="right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29" fillId="4" borderId="3" xfId="0" applyNumberFormat="1" applyFont="1" applyFill="1" applyBorder="1" applyAlignment="1" applyProtection="1">
      <alignment horizontal="left" vertical="center" wrapText="1" indent="1"/>
    </xf>
    <xf numFmtId="0" fontId="1" fillId="4" borderId="3" xfId="0" applyFont="1" applyFill="1" applyBorder="1"/>
    <xf numFmtId="4" fontId="10" fillId="4" borderId="1" xfId="0" quotePrefix="1" applyNumberFormat="1" applyFont="1" applyFill="1" applyBorder="1" applyAlignment="1">
      <alignment horizontal="right"/>
    </xf>
    <xf numFmtId="4" fontId="10" fillId="4" borderId="3" xfId="0" applyNumberFormat="1" applyFont="1" applyFill="1" applyBorder="1" applyAlignment="1" applyProtection="1">
      <alignment horizontal="right" wrapText="1"/>
    </xf>
    <xf numFmtId="4" fontId="10" fillId="3" borderId="1" xfId="0" quotePrefix="1" applyNumberFormat="1" applyFont="1" applyFill="1" applyBorder="1" applyAlignment="1">
      <alignment horizontal="right"/>
    </xf>
    <xf numFmtId="4" fontId="6" fillId="5" borderId="3" xfId="0" applyNumberFormat="1" applyFont="1" applyFill="1" applyBorder="1" applyAlignment="1">
      <alignment horizontal="right"/>
    </xf>
    <xf numFmtId="4" fontId="6" fillId="10" borderId="3" xfId="0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1" fillId="4" borderId="3" xfId="0" applyNumberFormat="1" applyFont="1" applyFill="1" applyBorder="1"/>
    <xf numFmtId="0" fontId="21" fillId="2" borderId="3" xfId="0" applyNumberFormat="1" applyFont="1" applyFill="1" applyBorder="1" applyAlignment="1" applyProtection="1">
      <alignment horizontal="left" vertical="center" wrapText="1"/>
    </xf>
    <xf numFmtId="4" fontId="21" fillId="2" borderId="3" xfId="0" applyNumberFormat="1" applyFont="1" applyFill="1" applyBorder="1" applyAlignment="1">
      <alignment horizontal="right"/>
    </xf>
    <xf numFmtId="4" fontId="23" fillId="0" borderId="0" xfId="0" applyNumberFormat="1" applyFont="1" applyAlignment="1">
      <alignment wrapText="1"/>
    </xf>
    <xf numFmtId="0" fontId="0" fillId="4" borderId="3" xfId="0" applyFill="1" applyBorder="1"/>
    <xf numFmtId="0" fontId="29" fillId="4" borderId="3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2" fillId="0" borderId="0" xfId="0" applyFont="1" applyAlignment="1">
      <alignment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vertical="center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Alignment="1">
      <alignment horizontal="center"/>
    </xf>
    <xf numFmtId="0" fontId="32" fillId="2" borderId="0" xfId="0" quotePrefix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7" fillId="8" borderId="1" xfId="0" applyNumberFormat="1" applyFont="1" applyFill="1" applyBorder="1" applyAlignment="1" applyProtection="1">
      <alignment horizontal="left" vertical="center" wrapText="1"/>
    </xf>
    <xf numFmtId="0" fontId="17" fillId="8" borderId="2" xfId="0" applyNumberFormat="1" applyFont="1" applyFill="1" applyBorder="1" applyAlignment="1" applyProtection="1">
      <alignment horizontal="left" vertical="center" wrapText="1"/>
    </xf>
    <xf numFmtId="0" fontId="17" fillId="8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6" fillId="7" borderId="1" xfId="0" applyNumberFormat="1" applyFont="1" applyFill="1" applyBorder="1" applyAlignment="1" applyProtection="1">
      <alignment horizontal="left" vertical="center" wrapText="1"/>
    </xf>
    <xf numFmtId="0" fontId="6" fillId="7" borderId="2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26" fillId="7" borderId="1" xfId="0" applyNumberFormat="1" applyFont="1" applyFill="1" applyBorder="1" applyAlignment="1" applyProtection="1">
      <alignment horizontal="left" vertical="center" wrapText="1"/>
    </xf>
    <xf numFmtId="0" fontId="26" fillId="7" borderId="2" xfId="0" applyNumberFormat="1" applyFont="1" applyFill="1" applyBorder="1" applyAlignment="1" applyProtection="1">
      <alignment horizontal="left" vertical="center" wrapText="1"/>
    </xf>
    <xf numFmtId="0" fontId="26" fillId="7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6" fillId="6" borderId="2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17" fillId="8" borderId="9" xfId="0" applyNumberFormat="1" applyFont="1" applyFill="1" applyBorder="1" applyAlignment="1" applyProtection="1">
      <alignment horizontal="left" vertical="center" wrapText="1"/>
    </xf>
    <xf numFmtId="0" fontId="17" fillId="8" borderId="5" xfId="0" applyNumberFormat="1" applyFont="1" applyFill="1" applyBorder="1" applyAlignment="1" applyProtection="1">
      <alignment horizontal="left" vertical="center" wrapText="1"/>
    </xf>
    <xf numFmtId="0" fontId="17" fillId="8" borderId="10" xfId="0" applyNumberFormat="1" applyFont="1" applyFill="1" applyBorder="1" applyAlignment="1" applyProtection="1">
      <alignment horizontal="left" vertical="center" wrapText="1"/>
    </xf>
    <xf numFmtId="4" fontId="0" fillId="10" borderId="3" xfId="0" applyNumberFormat="1" applyFill="1" applyBorder="1"/>
    <xf numFmtId="4" fontId="1" fillId="6" borderId="3" xfId="0" applyNumberFormat="1" applyFont="1" applyFill="1" applyBorder="1"/>
  </cellXfs>
  <cellStyles count="3">
    <cellStyle name="Normalno" xfId="0" builtinId="0"/>
    <cellStyle name="Normalno 2" xfId="1"/>
    <cellStyle name="Obično_List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opLeftCell="A16" zoomScale="80" zoomScaleNormal="80" workbookViewId="0">
      <selection activeCell="G8" sqref="G8"/>
    </sheetView>
  </sheetViews>
  <sheetFormatPr defaultRowHeight="15" x14ac:dyDescent="0.25"/>
  <cols>
    <col min="5" max="7" width="25.28515625" customWidth="1"/>
    <col min="8" max="8" width="23.42578125" customWidth="1"/>
    <col min="9" max="11" width="25.28515625" customWidth="1"/>
  </cols>
  <sheetData>
    <row r="1" spans="1:11" ht="42" customHeight="1" x14ac:dyDescent="0.25">
      <c r="A1" s="239" t="s">
        <v>265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1" ht="18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5.75" x14ac:dyDescent="0.25">
      <c r="A3" s="239" t="s">
        <v>25</v>
      </c>
      <c r="B3" s="239"/>
      <c r="C3" s="239"/>
      <c r="D3" s="239"/>
      <c r="E3" s="239"/>
      <c r="F3" s="239"/>
      <c r="G3" s="239"/>
      <c r="H3" s="239"/>
      <c r="I3" s="239"/>
      <c r="J3" s="240"/>
      <c r="K3" s="240"/>
    </row>
    <row r="4" spans="1:11" ht="18" x14ac:dyDescent="0.25">
      <c r="A4" s="22"/>
      <c r="B4" s="22"/>
      <c r="C4" s="22"/>
      <c r="D4" s="22"/>
      <c r="E4" s="22"/>
      <c r="F4" s="22"/>
      <c r="G4" s="22"/>
      <c r="H4" s="22"/>
      <c r="I4" s="22"/>
      <c r="J4" s="4"/>
      <c r="K4" s="4"/>
    </row>
    <row r="5" spans="1:11" ht="18" customHeight="1" x14ac:dyDescent="0.25">
      <c r="A5" s="239" t="s">
        <v>31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</row>
    <row r="6" spans="1:11" ht="18" x14ac:dyDescent="0.25">
      <c r="A6" s="1"/>
      <c r="B6" s="2"/>
      <c r="C6" s="2"/>
      <c r="D6" s="2"/>
      <c r="E6" s="5"/>
      <c r="F6" s="6"/>
      <c r="G6" s="6"/>
      <c r="H6" s="6"/>
      <c r="I6" s="6"/>
      <c r="J6" s="6"/>
      <c r="K6" s="34" t="s">
        <v>38</v>
      </c>
    </row>
    <row r="7" spans="1:11" ht="25.5" x14ac:dyDescent="0.25">
      <c r="A7" s="27"/>
      <c r="B7" s="28"/>
      <c r="C7" s="28"/>
      <c r="D7" s="29"/>
      <c r="E7" s="30"/>
      <c r="F7" s="215" t="s">
        <v>72</v>
      </c>
      <c r="G7" s="18" t="s">
        <v>156</v>
      </c>
      <c r="H7" s="18" t="s">
        <v>155</v>
      </c>
      <c r="I7" s="18" t="s">
        <v>157</v>
      </c>
      <c r="J7" s="18" t="s">
        <v>188</v>
      </c>
      <c r="K7" s="18" t="s">
        <v>188</v>
      </c>
    </row>
    <row r="8" spans="1:11" s="140" customFormat="1" x14ac:dyDescent="0.25">
      <c r="A8" s="242">
        <v>1</v>
      </c>
      <c r="B8" s="243"/>
      <c r="C8" s="243"/>
      <c r="D8" s="243"/>
      <c r="E8" s="244"/>
      <c r="F8" s="201">
        <v>2</v>
      </c>
      <c r="G8" s="201">
        <v>3</v>
      </c>
      <c r="H8" s="201">
        <v>4</v>
      </c>
      <c r="I8" s="201">
        <v>5</v>
      </c>
      <c r="J8" s="201" t="s">
        <v>189</v>
      </c>
      <c r="K8" s="201" t="s">
        <v>190</v>
      </c>
    </row>
    <row r="9" spans="1:11" x14ac:dyDescent="0.25">
      <c r="A9" s="249" t="s">
        <v>0</v>
      </c>
      <c r="B9" s="236"/>
      <c r="C9" s="236"/>
      <c r="D9" s="236"/>
      <c r="E9" s="250"/>
      <c r="F9" s="75">
        <f t="shared" ref="F9:I9" si="0">F10+F11</f>
        <v>2427607.96</v>
      </c>
      <c r="G9" s="75">
        <f t="shared" si="0"/>
        <v>2934686.1799999997</v>
      </c>
      <c r="H9" s="75">
        <f t="shared" si="0"/>
        <v>2971379.96</v>
      </c>
      <c r="I9" s="75">
        <f t="shared" si="0"/>
        <v>2835428.7800000003</v>
      </c>
      <c r="J9" s="75">
        <f>I9/F9*100</f>
        <v>116.79928665252855</v>
      </c>
      <c r="K9" s="75">
        <f>I9/H9*100</f>
        <v>95.424645052798979</v>
      </c>
    </row>
    <row r="10" spans="1:11" x14ac:dyDescent="0.25">
      <c r="A10" s="251" t="s">
        <v>73</v>
      </c>
      <c r="B10" s="248"/>
      <c r="C10" s="248"/>
      <c r="D10" s="248"/>
      <c r="E10" s="246"/>
      <c r="F10" s="76">
        <f>' Račun prihoda i rashoda'!E11</f>
        <v>2427607.96</v>
      </c>
      <c r="G10" s="76">
        <f>' Račun prihoda i rashoda'!F11</f>
        <v>2934686.1799999997</v>
      </c>
      <c r="H10" s="76">
        <f>' Račun prihoda i rashoda'!G11</f>
        <v>2971379.96</v>
      </c>
      <c r="I10" s="76">
        <f>' Račun prihoda i rashoda'!H11</f>
        <v>2835428.7800000003</v>
      </c>
      <c r="J10" s="97">
        <f t="shared" ref="J10:J15" si="1">I10/F10*100</f>
        <v>116.79928665252855</v>
      </c>
      <c r="K10" s="97">
        <f t="shared" ref="K10:K15" si="2">I10/H10*100</f>
        <v>95.424645052798979</v>
      </c>
    </row>
    <row r="11" spans="1:11" x14ac:dyDescent="0.25">
      <c r="A11" s="252" t="s">
        <v>74</v>
      </c>
      <c r="B11" s="246"/>
      <c r="C11" s="246"/>
      <c r="D11" s="246"/>
      <c r="E11" s="246"/>
      <c r="F11" s="76">
        <v>0</v>
      </c>
      <c r="G11" s="76">
        <v>0</v>
      </c>
      <c r="H11" s="76">
        <v>0</v>
      </c>
      <c r="I11" s="76">
        <v>0</v>
      </c>
      <c r="J11" s="97" t="e">
        <f t="shared" si="1"/>
        <v>#DIV/0!</v>
      </c>
      <c r="K11" s="97" t="e">
        <f t="shared" si="2"/>
        <v>#DIV/0!</v>
      </c>
    </row>
    <row r="12" spans="1:11" x14ac:dyDescent="0.25">
      <c r="A12" s="35" t="s">
        <v>1</v>
      </c>
      <c r="B12" s="38"/>
      <c r="C12" s="38"/>
      <c r="D12" s="38"/>
      <c r="E12" s="38"/>
      <c r="F12" s="75">
        <f t="shared" ref="F12:I12" si="3">F13+F14</f>
        <v>2450431.0499999993</v>
      </c>
      <c r="G12" s="75">
        <f t="shared" si="3"/>
        <v>2824366.9</v>
      </c>
      <c r="H12" s="75">
        <f t="shared" si="3"/>
        <v>2861060.6799999992</v>
      </c>
      <c r="I12" s="75">
        <f t="shared" si="3"/>
        <v>2837844.1</v>
      </c>
      <c r="J12" s="75">
        <f t="shared" si="1"/>
        <v>115.80999595969048</v>
      </c>
      <c r="K12" s="75">
        <f t="shared" si="2"/>
        <v>99.188532415188092</v>
      </c>
    </row>
    <row r="13" spans="1:11" x14ac:dyDescent="0.25">
      <c r="A13" s="247" t="s">
        <v>75</v>
      </c>
      <c r="B13" s="248"/>
      <c r="C13" s="248"/>
      <c r="D13" s="248"/>
      <c r="E13" s="248"/>
      <c r="F13" s="76">
        <f>' Račun prihoda i rashoda'!E64</f>
        <v>2353665.0399999996</v>
      </c>
      <c r="G13" s="76">
        <f>' Račun prihoda i rashoda'!F64</f>
        <v>2755711.9699999997</v>
      </c>
      <c r="H13" s="76">
        <f>' Račun prihoda i rashoda'!G64</f>
        <v>2800496.0299999993</v>
      </c>
      <c r="I13" s="76">
        <f>' Račun prihoda i rashoda'!H64</f>
        <v>2786839.47</v>
      </c>
      <c r="J13" s="97">
        <f t="shared" si="1"/>
        <v>118.40425135430488</v>
      </c>
      <c r="K13" s="97">
        <f t="shared" si="2"/>
        <v>99.512352102852319</v>
      </c>
    </row>
    <row r="14" spans="1:11" x14ac:dyDescent="0.25">
      <c r="A14" s="245" t="s">
        <v>76</v>
      </c>
      <c r="B14" s="246"/>
      <c r="C14" s="246"/>
      <c r="D14" s="246"/>
      <c r="E14" s="246"/>
      <c r="F14" s="77">
        <f>' Račun prihoda i rashoda'!E176</f>
        <v>96766.01</v>
      </c>
      <c r="G14" s="77">
        <f>' Račun prihoda i rashoda'!F176</f>
        <v>68654.929999999993</v>
      </c>
      <c r="H14" s="77">
        <f>' Račun prihoda i rashoda'!G176</f>
        <v>60564.65</v>
      </c>
      <c r="I14" s="77">
        <f>' Račun prihoda i rashoda'!H176</f>
        <v>51004.63</v>
      </c>
      <c r="J14" s="97">
        <f t="shared" si="1"/>
        <v>52.709241602500711</v>
      </c>
      <c r="K14" s="97">
        <f t="shared" si="2"/>
        <v>84.215181628227015</v>
      </c>
    </row>
    <row r="15" spans="1:11" x14ac:dyDescent="0.25">
      <c r="A15" s="235" t="s">
        <v>2</v>
      </c>
      <c r="B15" s="236"/>
      <c r="C15" s="236"/>
      <c r="D15" s="236"/>
      <c r="E15" s="236"/>
      <c r="F15" s="75">
        <f>F9-F12</f>
        <v>-22823.089999999385</v>
      </c>
      <c r="G15" s="75">
        <f>G9-G12</f>
        <v>110319.2799999998</v>
      </c>
      <c r="H15" s="75">
        <f t="shared" ref="H15:I15" si="4">H9-H12</f>
        <v>110319.28000000073</v>
      </c>
      <c r="I15" s="75">
        <f t="shared" si="4"/>
        <v>-2415.3199999998324</v>
      </c>
      <c r="J15" s="75">
        <f t="shared" si="1"/>
        <v>10.582791374874732</v>
      </c>
      <c r="K15" s="75">
        <f t="shared" si="2"/>
        <v>-2.1893906486697667</v>
      </c>
    </row>
    <row r="16" spans="1:11" ht="18" x14ac:dyDescent="0.25">
      <c r="A16" s="22"/>
      <c r="B16" s="20"/>
      <c r="C16" s="20"/>
      <c r="D16" s="20"/>
      <c r="E16" s="20"/>
      <c r="F16" s="20"/>
      <c r="G16" s="20"/>
      <c r="H16" s="20"/>
      <c r="I16" s="21"/>
      <c r="J16" s="21"/>
      <c r="K16" s="21"/>
    </row>
    <row r="17" spans="1:11" ht="18" customHeight="1" x14ac:dyDescent="0.25">
      <c r="A17" s="239" t="s">
        <v>32</v>
      </c>
      <c r="B17" s="241"/>
      <c r="C17" s="241"/>
      <c r="D17" s="241"/>
      <c r="E17" s="241"/>
      <c r="F17" s="241"/>
      <c r="G17" s="241"/>
      <c r="H17" s="241"/>
      <c r="I17" s="241"/>
      <c r="J17" s="241"/>
      <c r="K17" s="241"/>
    </row>
    <row r="18" spans="1:11" ht="18" x14ac:dyDescent="0.25">
      <c r="A18" s="22"/>
      <c r="B18" s="20"/>
      <c r="C18" s="20"/>
      <c r="D18" s="20"/>
      <c r="E18" s="20"/>
      <c r="F18" s="20"/>
      <c r="G18" s="20"/>
      <c r="H18" s="20"/>
      <c r="I18" s="21"/>
      <c r="J18" s="21"/>
      <c r="K18" s="21"/>
    </row>
    <row r="19" spans="1:11" ht="25.5" x14ac:dyDescent="0.25">
      <c r="A19" s="27"/>
      <c r="B19" s="28"/>
      <c r="C19" s="28"/>
      <c r="D19" s="29"/>
      <c r="E19" s="30"/>
      <c r="F19" s="215" t="s">
        <v>72</v>
      </c>
      <c r="G19" s="18" t="s">
        <v>156</v>
      </c>
      <c r="H19" s="18" t="s">
        <v>155</v>
      </c>
      <c r="I19" s="18" t="s">
        <v>157</v>
      </c>
      <c r="J19" s="18" t="s">
        <v>188</v>
      </c>
      <c r="K19" s="18" t="s">
        <v>188</v>
      </c>
    </row>
    <row r="20" spans="1:11" s="140" customFormat="1" x14ac:dyDescent="0.25">
      <c r="A20" s="242">
        <v>1</v>
      </c>
      <c r="B20" s="243"/>
      <c r="C20" s="243"/>
      <c r="D20" s="243"/>
      <c r="E20" s="244"/>
      <c r="F20" s="201">
        <v>2</v>
      </c>
      <c r="G20" s="201">
        <v>3</v>
      </c>
      <c r="H20" s="201">
        <v>4</v>
      </c>
      <c r="I20" s="201">
        <v>5</v>
      </c>
      <c r="J20" s="201" t="s">
        <v>189</v>
      </c>
      <c r="K20" s="201" t="s">
        <v>190</v>
      </c>
    </row>
    <row r="21" spans="1:11" ht="15.75" customHeight="1" x14ac:dyDescent="0.25">
      <c r="A21" s="245" t="s">
        <v>77</v>
      </c>
      <c r="B21" s="246"/>
      <c r="C21" s="246"/>
      <c r="D21" s="246"/>
      <c r="E21" s="246"/>
      <c r="F21" s="33"/>
      <c r="G21" s="33"/>
      <c r="H21" s="33"/>
      <c r="I21" s="33"/>
      <c r="J21" s="33" t="e">
        <f>I21/F21*100</f>
        <v>#DIV/0!</v>
      </c>
      <c r="K21" s="32" t="e">
        <f>I21/H21*100</f>
        <v>#DIV/0!</v>
      </c>
    </row>
    <row r="22" spans="1:11" x14ac:dyDescent="0.25">
      <c r="A22" s="245" t="s">
        <v>78</v>
      </c>
      <c r="B22" s="246"/>
      <c r="C22" s="246"/>
      <c r="D22" s="246"/>
      <c r="E22" s="246"/>
      <c r="F22" s="33"/>
      <c r="G22" s="33"/>
      <c r="H22" s="33"/>
      <c r="I22" s="33"/>
      <c r="J22" s="33" t="e">
        <f>I22/F22*100</f>
        <v>#DIV/0!</v>
      </c>
      <c r="K22" s="32" t="e">
        <f>I22/H22*100</f>
        <v>#DIV/0!</v>
      </c>
    </row>
    <row r="23" spans="1:11" x14ac:dyDescent="0.25">
      <c r="A23" s="235" t="s">
        <v>4</v>
      </c>
      <c r="B23" s="236"/>
      <c r="C23" s="236"/>
      <c r="D23" s="236"/>
      <c r="E23" s="236"/>
      <c r="F23" s="31">
        <f>F21-F22</f>
        <v>0</v>
      </c>
      <c r="G23" s="31">
        <f t="shared" ref="G23:I23" si="5">G21-G22</f>
        <v>0</v>
      </c>
      <c r="H23" s="31">
        <f t="shared" ref="H23" si="6">H21-H22</f>
        <v>0</v>
      </c>
      <c r="I23" s="31">
        <f t="shared" si="5"/>
        <v>0</v>
      </c>
      <c r="J23" s="31" t="e">
        <f t="shared" ref="J23:J24" si="7">I23/F23*100</f>
        <v>#DIV/0!</v>
      </c>
      <c r="K23" s="31" t="e">
        <f t="shared" ref="K23:K24" si="8">I23/H23*100</f>
        <v>#DIV/0!</v>
      </c>
    </row>
    <row r="24" spans="1:11" x14ac:dyDescent="0.25">
      <c r="A24" s="235" t="s">
        <v>5</v>
      </c>
      <c r="B24" s="236"/>
      <c r="C24" s="236"/>
      <c r="D24" s="236"/>
      <c r="E24" s="236"/>
      <c r="F24" s="31">
        <f>F15+F23</f>
        <v>-22823.089999999385</v>
      </c>
      <c r="G24" s="31">
        <f t="shared" ref="G24:I24" si="9">G15+G23</f>
        <v>110319.2799999998</v>
      </c>
      <c r="H24" s="31">
        <f t="shared" ref="H24" si="10">H15+H23</f>
        <v>110319.28000000073</v>
      </c>
      <c r="I24" s="31">
        <f t="shared" si="9"/>
        <v>-2415.3199999998324</v>
      </c>
      <c r="J24" s="75">
        <f t="shared" si="7"/>
        <v>10.582791374874732</v>
      </c>
      <c r="K24" s="75">
        <f t="shared" si="8"/>
        <v>-2.1893906486697667</v>
      </c>
    </row>
    <row r="25" spans="1:11" ht="18" x14ac:dyDescent="0.25">
      <c r="A25" s="19"/>
      <c r="B25" s="20"/>
      <c r="C25" s="20"/>
      <c r="D25" s="20"/>
      <c r="E25" s="20"/>
      <c r="F25" s="20"/>
      <c r="G25" s="20"/>
      <c r="H25" s="20"/>
      <c r="I25" s="21"/>
      <c r="J25" s="21"/>
      <c r="K25" s="21"/>
    </row>
    <row r="26" spans="1:11" ht="15.75" x14ac:dyDescent="0.25">
      <c r="A26" s="239" t="s">
        <v>79</v>
      </c>
      <c r="B26" s="241"/>
      <c r="C26" s="241"/>
      <c r="D26" s="241"/>
      <c r="E26" s="241"/>
      <c r="F26" s="241"/>
      <c r="G26" s="241"/>
      <c r="H26" s="241"/>
      <c r="I26" s="241"/>
      <c r="J26" s="241"/>
      <c r="K26" s="241"/>
    </row>
    <row r="27" spans="1:11" ht="15.75" x14ac:dyDescent="0.25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</row>
    <row r="28" spans="1:11" ht="23.25" customHeight="1" x14ac:dyDescent="0.25">
      <c r="A28" s="27"/>
      <c r="B28" s="28"/>
      <c r="C28" s="28"/>
      <c r="D28" s="29"/>
      <c r="E28" s="30"/>
      <c r="F28" s="215" t="s">
        <v>72</v>
      </c>
      <c r="G28" s="18" t="s">
        <v>156</v>
      </c>
      <c r="H28" s="18" t="s">
        <v>155</v>
      </c>
      <c r="I28" s="18" t="s">
        <v>157</v>
      </c>
      <c r="J28" s="18" t="s">
        <v>188</v>
      </c>
      <c r="K28" s="18" t="s">
        <v>188</v>
      </c>
    </row>
    <row r="29" spans="1:11" s="140" customFormat="1" x14ac:dyDescent="0.25">
      <c r="A29" s="242">
        <v>1</v>
      </c>
      <c r="B29" s="243"/>
      <c r="C29" s="243"/>
      <c r="D29" s="243"/>
      <c r="E29" s="244"/>
      <c r="F29" s="201">
        <v>2</v>
      </c>
      <c r="G29" s="201">
        <v>3</v>
      </c>
      <c r="H29" s="201">
        <v>4</v>
      </c>
      <c r="I29" s="201">
        <v>5</v>
      </c>
      <c r="J29" s="201" t="s">
        <v>189</v>
      </c>
      <c r="K29" s="201" t="s">
        <v>190</v>
      </c>
    </row>
    <row r="30" spans="1:11" ht="30" customHeight="1" x14ac:dyDescent="0.25">
      <c r="A30" s="230" t="s">
        <v>80</v>
      </c>
      <c r="B30" s="231"/>
      <c r="C30" s="231"/>
      <c r="D30" s="231"/>
      <c r="E30" s="232"/>
      <c r="F30" s="218">
        <v>87496.19</v>
      </c>
      <c r="G30" s="218">
        <v>110319.28</v>
      </c>
      <c r="H30" s="218">
        <v>110319.28</v>
      </c>
      <c r="I30" s="218">
        <v>110459.31</v>
      </c>
      <c r="J30" s="218">
        <f>I30/F30*100</f>
        <v>126.24470848387799</v>
      </c>
      <c r="K30" s="219">
        <f>I30/H30*100</f>
        <v>100.12693157533296</v>
      </c>
    </row>
    <row r="31" spans="1:11" ht="15" customHeight="1" x14ac:dyDescent="0.25">
      <c r="A31" s="235" t="s">
        <v>81</v>
      </c>
      <c r="B31" s="236"/>
      <c r="C31" s="236"/>
      <c r="D31" s="236"/>
      <c r="E31" s="236"/>
      <c r="F31" s="220">
        <v>-87496.19</v>
      </c>
      <c r="G31" s="220">
        <v>-110319.28</v>
      </c>
      <c r="H31" s="220">
        <v>-110319.28</v>
      </c>
      <c r="I31" s="220">
        <v>-110459.31</v>
      </c>
      <c r="J31" s="220"/>
      <c r="K31" s="220">
        <f t="shared" ref="K31:K32" si="11">I31/H31*100</f>
        <v>100.12693157533296</v>
      </c>
    </row>
    <row r="32" spans="1:11" ht="39.75" customHeight="1" x14ac:dyDescent="0.25">
      <c r="A32" s="249" t="s">
        <v>82</v>
      </c>
      <c r="B32" s="253"/>
      <c r="C32" s="253"/>
      <c r="D32" s="253"/>
      <c r="E32" s="254"/>
      <c r="F32" s="220">
        <f t="shared" ref="F32" si="12">F15+F23+F31</f>
        <v>-110319.27999999939</v>
      </c>
      <c r="G32" s="220">
        <f t="shared" ref="G32" si="13">G15+G23+G31</f>
        <v>-2.0372681319713593E-10</v>
      </c>
      <c r="H32" s="220">
        <v>0</v>
      </c>
      <c r="I32" s="220">
        <f t="shared" ref="I32" si="14">I15+I23+I31</f>
        <v>-112874.62999999983</v>
      </c>
      <c r="J32" s="220">
        <f t="shared" ref="J32" si="15">I32/F32*100</f>
        <v>102.31632222400333</v>
      </c>
      <c r="K32" s="220" t="e">
        <f t="shared" si="11"/>
        <v>#DIV/0!</v>
      </c>
    </row>
    <row r="33" spans="1:11" ht="15" customHeight="1" x14ac:dyDescent="0.25">
      <c r="A33" s="46"/>
      <c r="B33" s="47"/>
      <c r="C33" s="47"/>
      <c r="D33" s="47"/>
      <c r="E33" s="47"/>
      <c r="F33" s="47"/>
      <c r="G33" s="47"/>
      <c r="H33" s="47"/>
      <c r="I33" s="227"/>
      <c r="J33" s="47"/>
      <c r="K33" s="47"/>
    </row>
    <row r="34" spans="1:11" ht="11.25" customHeight="1" x14ac:dyDescent="0.25">
      <c r="A34" s="255" t="s">
        <v>83</v>
      </c>
      <c r="B34" s="255"/>
      <c r="C34" s="255"/>
      <c r="D34" s="255"/>
      <c r="E34" s="255"/>
      <c r="F34" s="255"/>
      <c r="G34" s="255"/>
      <c r="H34" s="255"/>
      <c r="I34" s="255"/>
      <c r="J34" s="255"/>
      <c r="K34" s="255"/>
    </row>
    <row r="35" spans="1:11" ht="29.25" customHeight="1" x14ac:dyDescent="0.25">
      <c r="A35" s="48"/>
      <c r="B35" s="49"/>
      <c r="C35" s="49"/>
      <c r="D35" s="49"/>
      <c r="E35" s="49"/>
      <c r="F35" s="49"/>
      <c r="G35" s="49"/>
      <c r="H35" s="49"/>
      <c r="I35" s="50"/>
      <c r="J35" s="50"/>
      <c r="K35" s="50"/>
    </row>
    <row r="36" spans="1:11" ht="25.5" x14ac:dyDescent="0.25">
      <c r="A36" s="51"/>
      <c r="B36" s="52"/>
      <c r="C36" s="52"/>
      <c r="D36" s="53"/>
      <c r="E36" s="54"/>
      <c r="F36" s="215" t="s">
        <v>72</v>
      </c>
      <c r="G36" s="18" t="s">
        <v>156</v>
      </c>
      <c r="H36" s="18" t="s">
        <v>155</v>
      </c>
      <c r="I36" s="18" t="s">
        <v>157</v>
      </c>
      <c r="J36" s="18" t="s">
        <v>188</v>
      </c>
      <c r="K36" s="18" t="s">
        <v>188</v>
      </c>
    </row>
    <row r="37" spans="1:11" s="140" customFormat="1" x14ac:dyDescent="0.25">
      <c r="A37" s="242">
        <v>1</v>
      </c>
      <c r="B37" s="243"/>
      <c r="C37" s="243"/>
      <c r="D37" s="243"/>
      <c r="E37" s="244"/>
      <c r="F37" s="201">
        <v>2</v>
      </c>
      <c r="G37" s="201">
        <v>3</v>
      </c>
      <c r="H37" s="201">
        <v>4</v>
      </c>
      <c r="I37" s="201">
        <v>5</v>
      </c>
      <c r="J37" s="201" t="s">
        <v>189</v>
      </c>
      <c r="K37" s="201" t="s">
        <v>190</v>
      </c>
    </row>
    <row r="38" spans="1:11" x14ac:dyDescent="0.25">
      <c r="A38" s="230" t="s">
        <v>80</v>
      </c>
      <c r="B38" s="231"/>
      <c r="C38" s="231"/>
      <c r="D38" s="231"/>
      <c r="E38" s="232"/>
      <c r="F38" s="218">
        <v>-87496.19</v>
      </c>
      <c r="G38" s="218">
        <v>-110319.28</v>
      </c>
      <c r="H38" s="218">
        <v>-110319.28</v>
      </c>
      <c r="I38" s="218">
        <f t="shared" ref="I38" si="16">I30</f>
        <v>110459.31</v>
      </c>
      <c r="J38" s="218">
        <f>I38/F38*100</f>
        <v>-126.24470848387799</v>
      </c>
      <c r="K38" s="219">
        <f>I38/H38*100</f>
        <v>-100.12693157533296</v>
      </c>
    </row>
    <row r="39" spans="1:11" ht="27" customHeight="1" x14ac:dyDescent="0.25">
      <c r="A39" s="230" t="s">
        <v>3</v>
      </c>
      <c r="B39" s="231"/>
      <c r="C39" s="231"/>
      <c r="D39" s="231"/>
      <c r="E39" s="232"/>
      <c r="F39" s="218">
        <v>-87496.19</v>
      </c>
      <c r="G39" s="218">
        <f t="shared" ref="G39:H39" si="17">G31</f>
        <v>-110319.28</v>
      </c>
      <c r="H39" s="218">
        <f t="shared" si="17"/>
        <v>-110319.28</v>
      </c>
      <c r="I39" s="218">
        <v>-110459.31</v>
      </c>
      <c r="J39" s="218">
        <f t="shared" ref="J39:J41" si="18">I39/F39*100</f>
        <v>126.24470848387799</v>
      </c>
      <c r="K39" s="219">
        <f t="shared" ref="K39:K40" si="19">I39/H39*100</f>
        <v>100.12693157533296</v>
      </c>
    </row>
    <row r="40" spans="1:11" x14ac:dyDescent="0.25">
      <c r="A40" s="230" t="s">
        <v>84</v>
      </c>
      <c r="B40" s="233"/>
      <c r="C40" s="233"/>
      <c r="D40" s="233"/>
      <c r="E40" s="234"/>
      <c r="F40" s="218">
        <v>-22823.09</v>
      </c>
      <c r="G40" s="218">
        <v>0</v>
      </c>
      <c r="H40" s="218">
        <v>0</v>
      </c>
      <c r="I40" s="218">
        <v>-2415</v>
      </c>
      <c r="J40" s="218">
        <f t="shared" si="18"/>
        <v>10.581389286025686</v>
      </c>
      <c r="K40" s="219" t="e">
        <f t="shared" si="19"/>
        <v>#DIV/0!</v>
      </c>
    </row>
    <row r="41" spans="1:11" ht="15" customHeight="1" x14ac:dyDescent="0.25">
      <c r="A41" s="235" t="s">
        <v>81</v>
      </c>
      <c r="B41" s="236"/>
      <c r="C41" s="236"/>
      <c r="D41" s="236"/>
      <c r="E41" s="236"/>
      <c r="F41" s="223">
        <f t="shared" ref="F41:G41" si="20">F15+F23+F39</f>
        <v>-110319.27999999939</v>
      </c>
      <c r="G41" s="223">
        <f t="shared" si="20"/>
        <v>-2.0372681319713593E-10</v>
      </c>
      <c r="H41" s="223">
        <v>0</v>
      </c>
      <c r="I41" s="223">
        <f>I15+I23+I39</f>
        <v>-112874.62999999983</v>
      </c>
      <c r="J41" s="223">
        <f t="shared" si="18"/>
        <v>102.31632222400333</v>
      </c>
      <c r="K41" s="223" t="e">
        <f>I41/H41*100</f>
        <v>#DIV/0!</v>
      </c>
    </row>
    <row r="43" spans="1:11" x14ac:dyDescent="0.25">
      <c r="A43" s="237" t="s">
        <v>85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38"/>
    </row>
  </sheetData>
  <mergeCells count="28">
    <mergeCell ref="A37:E37"/>
    <mergeCell ref="A17:K17"/>
    <mergeCell ref="A21:E21"/>
    <mergeCell ref="A22:E22"/>
    <mergeCell ref="A23:E23"/>
    <mergeCell ref="A26:K26"/>
    <mergeCell ref="A31:E31"/>
    <mergeCell ref="A32:E32"/>
    <mergeCell ref="A34:K34"/>
    <mergeCell ref="A30:E30"/>
    <mergeCell ref="A29:E29"/>
    <mergeCell ref="A1:K1"/>
    <mergeCell ref="A3:K3"/>
    <mergeCell ref="A5:K5"/>
    <mergeCell ref="A8:E8"/>
    <mergeCell ref="A24:E24"/>
    <mergeCell ref="A14:E14"/>
    <mergeCell ref="A15:E15"/>
    <mergeCell ref="A20:E20"/>
    <mergeCell ref="A13:E13"/>
    <mergeCell ref="A9:E9"/>
    <mergeCell ref="A10:E10"/>
    <mergeCell ref="A11:E11"/>
    <mergeCell ref="A38:E38"/>
    <mergeCell ref="A39:E39"/>
    <mergeCell ref="A40:E40"/>
    <mergeCell ref="A41:E41"/>
    <mergeCell ref="A43:K4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6"/>
  <sheetViews>
    <sheetView topLeftCell="A187" zoomScale="70" zoomScaleNormal="70" workbookViewId="0">
      <selection activeCell="B202" sqref="B202"/>
    </sheetView>
  </sheetViews>
  <sheetFormatPr defaultRowHeight="15" x14ac:dyDescent="0.25"/>
  <cols>
    <col min="1" max="1" width="8.7109375" customWidth="1"/>
    <col min="2" max="2" width="9.5703125" customWidth="1"/>
    <col min="3" max="3" width="9.42578125" bestFit="1" customWidth="1"/>
    <col min="4" max="4" width="48.7109375" customWidth="1"/>
    <col min="5" max="5" width="24.7109375" customWidth="1"/>
    <col min="6" max="6" width="25.28515625" customWidth="1"/>
    <col min="7" max="7" width="22.85546875" customWidth="1"/>
    <col min="8" max="8" width="25.28515625" customWidth="1"/>
    <col min="9" max="10" width="10.85546875" bestFit="1" customWidth="1"/>
    <col min="11" max="11" width="12.42578125" bestFit="1" customWidth="1"/>
    <col min="13" max="13" width="12.42578125" bestFit="1" customWidth="1"/>
  </cols>
  <sheetData>
    <row r="1" spans="1:13" ht="42" customHeight="1" x14ac:dyDescent="0.25">
      <c r="A1" s="239" t="s">
        <v>265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3" ht="18" customHeight="1" x14ac:dyDescent="0.25">
      <c r="A2" s="3"/>
      <c r="B2" s="3"/>
      <c r="C2" s="3"/>
      <c r="D2" s="3"/>
      <c r="E2" s="22"/>
      <c r="F2" s="3"/>
      <c r="G2" s="3"/>
      <c r="H2" s="3"/>
      <c r="I2" s="3"/>
    </row>
    <row r="3" spans="1:13" ht="15.75" customHeight="1" x14ac:dyDescent="0.25">
      <c r="A3" s="239" t="s">
        <v>25</v>
      </c>
      <c r="B3" s="239"/>
      <c r="C3" s="239"/>
      <c r="D3" s="239"/>
      <c r="E3" s="239"/>
      <c r="F3" s="239"/>
      <c r="G3" s="239"/>
      <c r="H3" s="239"/>
      <c r="I3" s="239"/>
      <c r="J3" s="239"/>
    </row>
    <row r="4" spans="1:13" ht="18" x14ac:dyDescent="0.25">
      <c r="A4" s="3"/>
      <c r="B4" s="3"/>
      <c r="C4" s="3"/>
      <c r="D4" s="3"/>
      <c r="E4" s="22"/>
      <c r="F4" s="3"/>
      <c r="G4" s="3"/>
      <c r="H4" s="4"/>
      <c r="I4" s="4"/>
    </row>
    <row r="5" spans="1:13" ht="18" customHeight="1" x14ac:dyDescent="0.25">
      <c r="A5" s="239" t="s">
        <v>7</v>
      </c>
      <c r="B5" s="239"/>
      <c r="C5" s="239"/>
      <c r="D5" s="239"/>
      <c r="E5" s="239"/>
      <c r="F5" s="239"/>
      <c r="G5" s="239"/>
      <c r="H5" s="239"/>
      <c r="I5" s="239"/>
      <c r="J5" s="239"/>
    </row>
    <row r="6" spans="1:13" ht="18" x14ac:dyDescent="0.25">
      <c r="A6" s="3"/>
      <c r="B6" s="3"/>
      <c r="C6" s="3"/>
      <c r="D6" s="3"/>
      <c r="E6" s="22"/>
      <c r="F6" s="3"/>
      <c r="G6" s="3"/>
      <c r="H6" s="4"/>
      <c r="I6" s="4"/>
    </row>
    <row r="7" spans="1:13" ht="15.75" customHeight="1" x14ac:dyDescent="0.25">
      <c r="A7" s="239" t="s">
        <v>266</v>
      </c>
      <c r="B7" s="239"/>
      <c r="C7" s="239"/>
      <c r="D7" s="239"/>
      <c r="E7" s="239"/>
      <c r="F7" s="239"/>
      <c r="G7" s="239"/>
      <c r="H7" s="239"/>
      <c r="I7" s="239"/>
      <c r="J7" s="239"/>
    </row>
    <row r="8" spans="1:13" ht="18" x14ac:dyDescent="0.25">
      <c r="A8" s="3"/>
      <c r="B8" s="3"/>
      <c r="C8" s="3"/>
      <c r="D8" s="3"/>
      <c r="E8" s="22"/>
      <c r="F8" s="3"/>
      <c r="G8" s="3"/>
      <c r="H8" s="4"/>
      <c r="I8" s="4"/>
    </row>
    <row r="9" spans="1:13" ht="25.5" x14ac:dyDescent="0.25">
      <c r="A9" s="18" t="s">
        <v>8</v>
      </c>
      <c r="B9" s="17" t="s">
        <v>207</v>
      </c>
      <c r="C9" s="17" t="s">
        <v>10</v>
      </c>
      <c r="D9" s="17" t="s">
        <v>6</v>
      </c>
      <c r="E9" s="17" t="s">
        <v>72</v>
      </c>
      <c r="F9" s="18" t="s">
        <v>156</v>
      </c>
      <c r="G9" s="18" t="s">
        <v>155</v>
      </c>
      <c r="H9" s="18" t="s">
        <v>157</v>
      </c>
      <c r="I9" s="18" t="s">
        <v>188</v>
      </c>
      <c r="J9" s="18" t="s">
        <v>188</v>
      </c>
    </row>
    <row r="10" spans="1:13" s="140" customFormat="1" x14ac:dyDescent="0.25">
      <c r="A10" s="18"/>
      <c r="B10" s="126"/>
      <c r="C10" s="126"/>
      <c r="D10" s="126">
        <v>1</v>
      </c>
      <c r="E10" s="126">
        <v>2</v>
      </c>
      <c r="F10" s="18">
        <v>3</v>
      </c>
      <c r="G10" s="18">
        <v>4</v>
      </c>
      <c r="H10" s="18">
        <v>5</v>
      </c>
      <c r="I10" s="18" t="s">
        <v>189</v>
      </c>
      <c r="J10" s="18" t="s">
        <v>190</v>
      </c>
    </row>
    <row r="11" spans="1:13" ht="15.75" customHeight="1" x14ac:dyDescent="0.25">
      <c r="A11" s="65">
        <v>6</v>
      </c>
      <c r="B11" s="65"/>
      <c r="C11" s="65"/>
      <c r="D11" s="65" t="s">
        <v>11</v>
      </c>
      <c r="E11" s="66">
        <f t="shared" ref="E11:G11" si="0">E12+E23+E26+E29+E36</f>
        <v>2427607.96</v>
      </c>
      <c r="F11" s="66">
        <f t="shared" si="0"/>
        <v>2934686.1799999997</v>
      </c>
      <c r="G11" s="66">
        <f t="shared" si="0"/>
        <v>2971379.96</v>
      </c>
      <c r="H11" s="66">
        <f>H12+H23+H26+H29+H36</f>
        <v>2835428.7800000003</v>
      </c>
      <c r="I11" s="174">
        <f t="shared" ref="I11:I12" si="1">H11/E11*100</f>
        <v>116.79928665252855</v>
      </c>
      <c r="J11" s="174">
        <f t="shared" ref="J11:J12" si="2">H11/G11*100</f>
        <v>95.424645052798979</v>
      </c>
    </row>
    <row r="12" spans="1:13" s="140" customFormat="1" ht="27.75" customHeight="1" x14ac:dyDescent="0.25">
      <c r="A12" s="110"/>
      <c r="B12" s="110">
        <v>63</v>
      </c>
      <c r="C12" s="110"/>
      <c r="D12" s="190" t="s">
        <v>33</v>
      </c>
      <c r="E12" s="178">
        <f t="shared" ref="E12:G12" si="3">E13+E18+E21</f>
        <v>2115610.27</v>
      </c>
      <c r="F12" s="178">
        <f t="shared" si="3"/>
        <v>2579115.5599999996</v>
      </c>
      <c r="G12" s="178">
        <f t="shared" si="3"/>
        <v>2600613.37</v>
      </c>
      <c r="H12" s="178">
        <f>H13+H18+H21</f>
        <v>2517898.2600000002</v>
      </c>
      <c r="I12" s="178">
        <f t="shared" si="1"/>
        <v>119.01522202385604</v>
      </c>
      <c r="J12" s="178">
        <f t="shared" si="2"/>
        <v>96.819399955634324</v>
      </c>
    </row>
    <row r="13" spans="1:13" x14ac:dyDescent="0.25">
      <c r="A13" s="9"/>
      <c r="B13" s="91">
        <v>63</v>
      </c>
      <c r="C13" s="91" t="s">
        <v>39</v>
      </c>
      <c r="D13" s="91" t="s">
        <v>99</v>
      </c>
      <c r="E13" s="80">
        <v>2065759.67</v>
      </c>
      <c r="F13" s="80">
        <v>2503579.5299999998</v>
      </c>
      <c r="G13" s="80">
        <v>2547580.85</v>
      </c>
      <c r="H13" s="80">
        <f>SUM(H14:H17)</f>
        <v>2478284.9900000002</v>
      </c>
      <c r="I13" s="80">
        <f>H13/E13*100</f>
        <v>119.96966665536657</v>
      </c>
      <c r="J13" s="80">
        <f>H13/G13*100</f>
        <v>97.279934805601954</v>
      </c>
    </row>
    <row r="14" spans="1:13" s="140" customFormat="1" ht="25.5" x14ac:dyDescent="0.25">
      <c r="A14" s="141"/>
      <c r="B14" s="168">
        <v>6361</v>
      </c>
      <c r="C14" s="170" t="s">
        <v>210</v>
      </c>
      <c r="D14" s="168" t="s">
        <v>208</v>
      </c>
      <c r="E14" s="169">
        <v>1998572.25</v>
      </c>
      <c r="F14" s="169"/>
      <c r="G14" s="169"/>
      <c r="H14" s="169">
        <v>2408314.5</v>
      </c>
      <c r="I14" s="82">
        <f t="shared" ref="I14:I43" si="4">H14/E14*100</f>
        <v>120.50174818548591</v>
      </c>
      <c r="J14" s="82" t="e">
        <f t="shared" ref="J14:J43" si="5">H14/G14*100</f>
        <v>#DIV/0!</v>
      </c>
    </row>
    <row r="15" spans="1:13" s="140" customFormat="1" ht="25.5" x14ac:dyDescent="0.25">
      <c r="A15" s="141"/>
      <c r="B15" s="168">
        <v>6362</v>
      </c>
      <c r="C15" s="170" t="s">
        <v>210</v>
      </c>
      <c r="D15" s="168" t="s">
        <v>209</v>
      </c>
      <c r="E15" s="169">
        <v>62711.94</v>
      </c>
      <c r="F15" s="169"/>
      <c r="G15" s="169"/>
      <c r="H15" s="169">
        <f>31760.51+34122.67</f>
        <v>65883.179999999993</v>
      </c>
      <c r="I15" s="82">
        <f t="shared" si="4"/>
        <v>105.05683606662461</v>
      </c>
      <c r="J15" s="82" t="e">
        <f t="shared" si="5"/>
        <v>#DIV/0!</v>
      </c>
      <c r="M15" s="187"/>
    </row>
    <row r="16" spans="1:13" s="140" customFormat="1" ht="25.5" x14ac:dyDescent="0.25">
      <c r="A16" s="141"/>
      <c r="B16" s="168">
        <v>6391</v>
      </c>
      <c r="C16" s="170" t="s">
        <v>210</v>
      </c>
      <c r="D16" s="168" t="s">
        <v>225</v>
      </c>
      <c r="E16" s="169">
        <f>663.61+663.61</f>
        <v>1327.22</v>
      </c>
      <c r="F16" s="169"/>
      <c r="G16" s="169"/>
      <c r="H16" s="169">
        <v>1991.62</v>
      </c>
      <c r="I16" s="82">
        <f t="shared" si="4"/>
        <v>150.05952291255403</v>
      </c>
      <c r="J16" s="82" t="e">
        <f t="shared" si="5"/>
        <v>#DIV/0!</v>
      </c>
    </row>
    <row r="17" spans="1:10" s="140" customFormat="1" ht="25.5" x14ac:dyDescent="0.25">
      <c r="A17" s="141"/>
      <c r="B17" s="168">
        <v>6392</v>
      </c>
      <c r="C17" s="170" t="s">
        <v>210</v>
      </c>
      <c r="D17" s="168" t="s">
        <v>226</v>
      </c>
      <c r="E17" s="169">
        <v>3148.26</v>
      </c>
      <c r="F17" s="169"/>
      <c r="G17" s="169"/>
      <c r="H17" s="169">
        <v>2095.69</v>
      </c>
      <c r="I17" s="82">
        <f t="shared" si="4"/>
        <v>66.566611398042085</v>
      </c>
      <c r="J17" s="82" t="e">
        <f t="shared" si="5"/>
        <v>#DIV/0!</v>
      </c>
    </row>
    <row r="18" spans="1:10" s="140" customFormat="1" x14ac:dyDescent="0.25">
      <c r="A18" s="141"/>
      <c r="B18" s="166">
        <v>63</v>
      </c>
      <c r="C18" s="171" t="s">
        <v>53</v>
      </c>
      <c r="D18" s="166" t="s">
        <v>115</v>
      </c>
      <c r="E18" s="167">
        <v>32010.47</v>
      </c>
      <c r="F18" s="167">
        <v>33559.03</v>
      </c>
      <c r="G18" s="167">
        <f>G19+G20</f>
        <v>30747.439999999999</v>
      </c>
      <c r="H18" s="167">
        <f>H19+H20</f>
        <v>27737.71</v>
      </c>
      <c r="I18" s="80">
        <f t="shared" si="4"/>
        <v>86.651992301268919</v>
      </c>
      <c r="J18" s="80">
        <f t="shared" si="5"/>
        <v>90.211445245522881</v>
      </c>
    </row>
    <row r="19" spans="1:10" ht="25.5" x14ac:dyDescent="0.25">
      <c r="A19" s="10"/>
      <c r="B19" s="101">
        <v>6391</v>
      </c>
      <c r="C19" s="102" t="s">
        <v>213</v>
      </c>
      <c r="D19" s="106" t="s">
        <v>225</v>
      </c>
      <c r="E19" s="103">
        <v>4801.57</v>
      </c>
      <c r="F19" s="82"/>
      <c r="G19" s="82">
        <v>4612.12</v>
      </c>
      <c r="H19" s="82">
        <v>4160.66</v>
      </c>
      <c r="I19" s="82">
        <f t="shared" si="4"/>
        <v>86.652074217391402</v>
      </c>
      <c r="J19" s="82">
        <f t="shared" si="5"/>
        <v>90.211442893940301</v>
      </c>
    </row>
    <row r="20" spans="1:10" s="140" customFormat="1" ht="25.5" x14ac:dyDescent="0.25">
      <c r="A20" s="142"/>
      <c r="B20" s="101">
        <v>6393</v>
      </c>
      <c r="C20" s="102" t="s">
        <v>213</v>
      </c>
      <c r="D20" s="106" t="s">
        <v>285</v>
      </c>
      <c r="E20" s="103">
        <v>27208.9</v>
      </c>
      <c r="F20" s="82"/>
      <c r="G20" s="82">
        <v>26135.32</v>
      </c>
      <c r="H20" s="82">
        <v>23577.05</v>
      </c>
      <c r="I20" s="82">
        <f t="shared" si="4"/>
        <v>86.651977845484367</v>
      </c>
      <c r="J20" s="82">
        <f t="shared" si="5"/>
        <v>90.21144566050846</v>
      </c>
    </row>
    <row r="21" spans="1:10" x14ac:dyDescent="0.25">
      <c r="A21" s="10"/>
      <c r="B21" s="89">
        <v>63</v>
      </c>
      <c r="C21" s="90" t="s">
        <v>41</v>
      </c>
      <c r="D21" s="90" t="s">
        <v>42</v>
      </c>
      <c r="E21" s="172">
        <v>17840.13</v>
      </c>
      <c r="F21" s="80">
        <v>41977</v>
      </c>
      <c r="G21" s="80">
        <v>22285.08</v>
      </c>
      <c r="H21" s="80">
        <f>H22</f>
        <v>11875.56</v>
      </c>
      <c r="I21" s="80">
        <f t="shared" si="4"/>
        <v>66.566555288554511</v>
      </c>
      <c r="J21" s="80">
        <f t="shared" si="5"/>
        <v>53.289285925830185</v>
      </c>
    </row>
    <row r="22" spans="1:10" s="140" customFormat="1" ht="25.5" x14ac:dyDescent="0.25">
      <c r="A22" s="142"/>
      <c r="B22" s="101">
        <v>6394</v>
      </c>
      <c r="C22" s="102" t="s">
        <v>211</v>
      </c>
      <c r="D22" s="106" t="s">
        <v>212</v>
      </c>
      <c r="E22" s="103">
        <v>17840.13</v>
      </c>
      <c r="F22" s="82"/>
      <c r="G22" s="82"/>
      <c r="H22" s="82">
        <v>11875.56</v>
      </c>
      <c r="I22" s="82">
        <f t="shared" si="4"/>
        <v>66.566555288554511</v>
      </c>
      <c r="J22" s="82" t="e">
        <f t="shared" si="5"/>
        <v>#DIV/0!</v>
      </c>
    </row>
    <row r="23" spans="1:10" s="140" customFormat="1" x14ac:dyDescent="0.25">
      <c r="A23" s="175"/>
      <c r="B23" s="181">
        <v>64</v>
      </c>
      <c r="C23" s="176"/>
      <c r="D23" s="177" t="s">
        <v>45</v>
      </c>
      <c r="E23" s="178">
        <f t="shared" ref="E23:F23" si="6">E24</f>
        <v>0.02</v>
      </c>
      <c r="F23" s="178">
        <f t="shared" si="6"/>
        <v>1.33</v>
      </c>
      <c r="G23" s="178">
        <f>G24</f>
        <v>0.92</v>
      </c>
      <c r="H23" s="178">
        <f>H24</f>
        <v>0</v>
      </c>
      <c r="I23" s="178">
        <f t="shared" si="4"/>
        <v>0</v>
      </c>
      <c r="J23" s="178">
        <f t="shared" si="5"/>
        <v>0</v>
      </c>
    </row>
    <row r="24" spans="1:10" x14ac:dyDescent="0.25">
      <c r="A24" s="10"/>
      <c r="B24" s="91">
        <v>64</v>
      </c>
      <c r="C24" s="91" t="s">
        <v>46</v>
      </c>
      <c r="D24" s="91" t="s">
        <v>47</v>
      </c>
      <c r="E24" s="80">
        <f>E25</f>
        <v>0.02</v>
      </c>
      <c r="F24" s="80">
        <f>F25</f>
        <v>1.33</v>
      </c>
      <c r="G24" s="80">
        <f t="shared" ref="G24:H24" si="7">G25</f>
        <v>0.92</v>
      </c>
      <c r="H24" s="80">
        <f t="shared" si="7"/>
        <v>0</v>
      </c>
      <c r="I24" s="80">
        <f t="shared" si="4"/>
        <v>0</v>
      </c>
      <c r="J24" s="80">
        <f t="shared" si="5"/>
        <v>0</v>
      </c>
    </row>
    <row r="25" spans="1:10" s="40" customFormat="1" x14ac:dyDescent="0.25">
      <c r="A25" s="11"/>
      <c r="B25" s="104">
        <v>6413</v>
      </c>
      <c r="C25" s="104" t="s">
        <v>214</v>
      </c>
      <c r="D25" s="104" t="s">
        <v>286</v>
      </c>
      <c r="E25" s="105">
        <v>0.02</v>
      </c>
      <c r="F25" s="86">
        <v>1.33</v>
      </c>
      <c r="G25" s="86">
        <v>0.92</v>
      </c>
      <c r="H25" s="86">
        <v>0</v>
      </c>
      <c r="I25" s="82">
        <f t="shared" si="4"/>
        <v>0</v>
      </c>
      <c r="J25" s="82">
        <f t="shared" si="5"/>
        <v>0</v>
      </c>
    </row>
    <row r="26" spans="1:10" ht="25.5" x14ac:dyDescent="0.25">
      <c r="A26" s="175"/>
      <c r="B26" s="110">
        <v>65</v>
      </c>
      <c r="C26" s="190"/>
      <c r="D26" s="190" t="s">
        <v>148</v>
      </c>
      <c r="E26" s="178">
        <f t="shared" ref="E26:H26" si="8">E27</f>
        <v>131.88999999999999</v>
      </c>
      <c r="F26" s="178">
        <f t="shared" si="8"/>
        <v>0</v>
      </c>
      <c r="G26" s="178">
        <f t="shared" si="8"/>
        <v>315</v>
      </c>
      <c r="H26" s="178">
        <f t="shared" si="8"/>
        <v>312.63</v>
      </c>
      <c r="I26" s="178">
        <f>I27</f>
        <v>312.63</v>
      </c>
      <c r="J26" s="178">
        <f t="shared" si="5"/>
        <v>99.247619047619054</v>
      </c>
    </row>
    <row r="27" spans="1:10" x14ac:dyDescent="0.25">
      <c r="A27" s="10"/>
      <c r="B27" s="89">
        <v>65</v>
      </c>
      <c r="C27" s="90" t="s">
        <v>43</v>
      </c>
      <c r="D27" s="184" t="s">
        <v>142</v>
      </c>
      <c r="E27" s="185">
        <v>131.88999999999999</v>
      </c>
      <c r="F27" s="80">
        <v>0</v>
      </c>
      <c r="G27" s="80">
        <v>315</v>
      </c>
      <c r="H27" s="80">
        <f>H28</f>
        <v>312.63</v>
      </c>
      <c r="I27" s="80">
        <f>I28</f>
        <v>312.63</v>
      </c>
      <c r="J27" s="80">
        <f t="shared" si="5"/>
        <v>99.247619047619054</v>
      </c>
    </row>
    <row r="28" spans="1:10" s="140" customFormat="1" x14ac:dyDescent="0.25">
      <c r="A28" s="142"/>
      <c r="B28" s="101">
        <v>6526</v>
      </c>
      <c r="C28" s="102" t="s">
        <v>220</v>
      </c>
      <c r="D28" s="106" t="s">
        <v>221</v>
      </c>
      <c r="E28" s="107">
        <v>131.88999999999999</v>
      </c>
      <c r="F28" s="82"/>
      <c r="G28" s="82"/>
      <c r="H28" s="82">
        <v>312.63</v>
      </c>
      <c r="I28" s="82">
        <v>312.63</v>
      </c>
      <c r="J28" s="82" t="e">
        <f t="shared" si="5"/>
        <v>#DIV/0!</v>
      </c>
    </row>
    <row r="29" spans="1:10" s="140" customFormat="1" ht="25.5" x14ac:dyDescent="0.25">
      <c r="A29" s="175"/>
      <c r="B29" s="181">
        <v>66</v>
      </c>
      <c r="C29" s="176"/>
      <c r="D29" s="177" t="s">
        <v>222</v>
      </c>
      <c r="E29" s="178">
        <f t="shared" ref="E29:G29" si="9">E30+E33</f>
        <v>11292.3</v>
      </c>
      <c r="F29" s="178">
        <f t="shared" si="9"/>
        <v>6193.12</v>
      </c>
      <c r="G29" s="178">
        <f t="shared" si="9"/>
        <v>10809.8</v>
      </c>
      <c r="H29" s="178">
        <f>H30+H33</f>
        <v>10736.15</v>
      </c>
      <c r="I29" s="178">
        <f t="shared" si="4"/>
        <v>95.074962585124382</v>
      </c>
      <c r="J29" s="178">
        <f t="shared" si="5"/>
        <v>99.318673795999928</v>
      </c>
    </row>
    <row r="30" spans="1:10" x14ac:dyDescent="0.25">
      <c r="A30" s="10"/>
      <c r="B30" s="91">
        <v>66</v>
      </c>
      <c r="C30" s="91" t="s">
        <v>46</v>
      </c>
      <c r="D30" s="91" t="s">
        <v>47</v>
      </c>
      <c r="E30" s="80">
        <f>E31+E32</f>
        <v>6336.45</v>
      </c>
      <c r="F30" s="80">
        <v>6193.12</v>
      </c>
      <c r="G30" s="80">
        <v>6266.08</v>
      </c>
      <c r="H30" s="80">
        <f>H31+H32</f>
        <v>6272.08</v>
      </c>
      <c r="I30" s="80">
        <f t="shared" si="4"/>
        <v>98.98413149318624</v>
      </c>
      <c r="J30" s="80">
        <f t="shared" si="5"/>
        <v>100.09575364502209</v>
      </c>
    </row>
    <row r="31" spans="1:10" s="40" customFormat="1" x14ac:dyDescent="0.25">
      <c r="A31" s="11"/>
      <c r="B31" s="104">
        <v>6614</v>
      </c>
      <c r="C31" s="104" t="s">
        <v>214</v>
      </c>
      <c r="D31" s="104" t="s">
        <v>215</v>
      </c>
      <c r="E31" s="105">
        <v>6336.45</v>
      </c>
      <c r="F31" s="86"/>
      <c r="G31" s="86">
        <v>0</v>
      </c>
      <c r="H31" s="86">
        <v>79</v>
      </c>
      <c r="I31" s="82">
        <f t="shared" si="4"/>
        <v>1.2467548864111608</v>
      </c>
      <c r="J31" s="82" t="e">
        <f t="shared" si="5"/>
        <v>#DIV/0!</v>
      </c>
    </row>
    <row r="32" spans="1:10" s="40" customFormat="1" x14ac:dyDescent="0.25">
      <c r="A32" s="11"/>
      <c r="B32" s="104">
        <v>6615</v>
      </c>
      <c r="C32" s="104" t="s">
        <v>214</v>
      </c>
      <c r="D32" s="104" t="s">
        <v>216</v>
      </c>
      <c r="E32" s="105"/>
      <c r="F32" s="86"/>
      <c r="G32" s="86"/>
      <c r="H32" s="86">
        <v>6193.08</v>
      </c>
      <c r="I32" s="82" t="e">
        <f t="shared" si="4"/>
        <v>#DIV/0!</v>
      </c>
      <c r="J32" s="82" t="e">
        <f t="shared" si="5"/>
        <v>#DIV/0!</v>
      </c>
    </row>
    <row r="33" spans="1:10" s="40" customFormat="1" x14ac:dyDescent="0.25">
      <c r="A33" s="11"/>
      <c r="B33" s="179">
        <v>66</v>
      </c>
      <c r="C33" s="179" t="s">
        <v>48</v>
      </c>
      <c r="D33" s="179" t="s">
        <v>152</v>
      </c>
      <c r="E33" s="180">
        <v>4955.8500000000004</v>
      </c>
      <c r="F33" s="130"/>
      <c r="G33" s="130">
        <v>4543.72</v>
      </c>
      <c r="H33" s="130">
        <f>H34+H35</f>
        <v>4464.07</v>
      </c>
      <c r="I33" s="80">
        <f t="shared" si="4"/>
        <v>90.076777949292236</v>
      </c>
      <c r="J33" s="80">
        <f t="shared" si="5"/>
        <v>98.247031067055175</v>
      </c>
    </row>
    <row r="34" spans="1:10" s="40" customFormat="1" x14ac:dyDescent="0.25">
      <c r="A34" s="11"/>
      <c r="B34" s="104">
        <v>6631</v>
      </c>
      <c r="C34" s="104" t="s">
        <v>217</v>
      </c>
      <c r="D34" s="104" t="s">
        <v>218</v>
      </c>
      <c r="E34" s="105"/>
      <c r="F34" s="86"/>
      <c r="G34" s="86"/>
      <c r="H34" s="86">
        <v>712.94</v>
      </c>
      <c r="I34" s="82" t="e">
        <f t="shared" si="4"/>
        <v>#DIV/0!</v>
      </c>
      <c r="J34" s="82" t="e">
        <f t="shared" si="5"/>
        <v>#DIV/0!</v>
      </c>
    </row>
    <row r="35" spans="1:10" s="40" customFormat="1" x14ac:dyDescent="0.25">
      <c r="A35" s="11"/>
      <c r="B35" s="104">
        <v>6632</v>
      </c>
      <c r="C35" s="104" t="s">
        <v>217</v>
      </c>
      <c r="D35" s="104" t="s">
        <v>219</v>
      </c>
      <c r="E35" s="105">
        <v>4955.8500000000004</v>
      </c>
      <c r="F35" s="86"/>
      <c r="G35" s="86"/>
      <c r="H35" s="86">
        <v>3751.13</v>
      </c>
      <c r="I35" s="82">
        <f t="shared" si="4"/>
        <v>75.690951098197075</v>
      </c>
      <c r="J35" s="82" t="e">
        <f t="shared" si="5"/>
        <v>#DIV/0!</v>
      </c>
    </row>
    <row r="36" spans="1:10" ht="25.5" x14ac:dyDescent="0.25">
      <c r="A36" s="175"/>
      <c r="B36" s="181">
        <v>67</v>
      </c>
      <c r="C36" s="176"/>
      <c r="D36" s="190" t="s">
        <v>35</v>
      </c>
      <c r="E36" s="178">
        <f t="shared" ref="E36:F36" si="10">E37+E40+E43</f>
        <v>300573.48</v>
      </c>
      <c r="F36" s="178">
        <f t="shared" si="10"/>
        <v>349376.17000000004</v>
      </c>
      <c r="G36" s="178">
        <f>G37+G40+G43</f>
        <v>359640.87000000005</v>
      </c>
      <c r="H36" s="178">
        <f>H37+H40+H43</f>
        <v>306481.74000000005</v>
      </c>
      <c r="I36" s="178">
        <f t="shared" si="4"/>
        <v>101.96566243968033</v>
      </c>
      <c r="J36" s="178">
        <f t="shared" si="5"/>
        <v>85.218829550712641</v>
      </c>
    </row>
    <row r="37" spans="1:10" x14ac:dyDescent="0.25">
      <c r="A37" s="14"/>
      <c r="B37" s="91">
        <v>67</v>
      </c>
      <c r="C37" s="90" t="s">
        <v>50</v>
      </c>
      <c r="D37" s="90" t="s">
        <v>12</v>
      </c>
      <c r="E37" s="172">
        <v>25006.05</v>
      </c>
      <c r="F37" s="80">
        <v>21498.28</v>
      </c>
      <c r="G37" s="80">
        <f>G38+G39</f>
        <v>36351.530000000006</v>
      </c>
      <c r="H37" s="80">
        <f>H38+H39</f>
        <v>28110.14</v>
      </c>
      <c r="I37" s="80">
        <f t="shared" si="4"/>
        <v>112.41335596785578</v>
      </c>
      <c r="J37" s="80">
        <f t="shared" si="5"/>
        <v>77.328629634020899</v>
      </c>
    </row>
    <row r="38" spans="1:10" s="140" customFormat="1" ht="25.5" x14ac:dyDescent="0.25">
      <c r="A38" s="14"/>
      <c r="B38" s="108">
        <v>6711</v>
      </c>
      <c r="C38" s="102" t="s">
        <v>223</v>
      </c>
      <c r="D38" s="106" t="s">
        <v>228</v>
      </c>
      <c r="E38" s="103">
        <v>25006.05</v>
      </c>
      <c r="F38" s="82"/>
      <c r="G38" s="82">
        <v>35883.050000000003</v>
      </c>
      <c r="H38" s="82">
        <v>28110.14</v>
      </c>
      <c r="I38" s="82">
        <f t="shared" si="4"/>
        <v>112.41335596785578</v>
      </c>
      <c r="J38" s="82">
        <f t="shared" si="5"/>
        <v>78.338212610132075</v>
      </c>
    </row>
    <row r="39" spans="1:10" s="140" customFormat="1" ht="25.5" x14ac:dyDescent="0.25">
      <c r="A39" s="14"/>
      <c r="B39" s="108">
        <v>6712</v>
      </c>
      <c r="C39" s="102" t="s">
        <v>223</v>
      </c>
      <c r="D39" s="106" t="s">
        <v>229</v>
      </c>
      <c r="E39" s="103"/>
      <c r="F39" s="82"/>
      <c r="G39" s="82">
        <v>468.48</v>
      </c>
      <c r="H39" s="82">
        <v>0</v>
      </c>
      <c r="I39" s="82" t="e">
        <f t="shared" si="4"/>
        <v>#DIV/0!</v>
      </c>
      <c r="J39" s="82">
        <f t="shared" si="5"/>
        <v>0</v>
      </c>
    </row>
    <row r="40" spans="1:10" x14ac:dyDescent="0.25">
      <c r="A40" s="14"/>
      <c r="B40" s="91">
        <v>67</v>
      </c>
      <c r="C40" s="90" t="s">
        <v>55</v>
      </c>
      <c r="D40" s="90" t="s">
        <v>126</v>
      </c>
      <c r="E40" s="80">
        <f t="shared" ref="E40" si="11">E41+E42</f>
        <v>275284.33</v>
      </c>
      <c r="F40" s="80">
        <v>327877.89</v>
      </c>
      <c r="G40" s="80">
        <v>323017.34000000003</v>
      </c>
      <c r="H40" s="80">
        <f>H41+H42</f>
        <v>278099.60000000003</v>
      </c>
      <c r="I40" s="80">
        <f t="shared" si="4"/>
        <v>101.02267717163559</v>
      </c>
      <c r="J40" s="80">
        <f t="shared" si="5"/>
        <v>86.094325462527806</v>
      </c>
    </row>
    <row r="41" spans="1:10" s="140" customFormat="1" ht="25.5" x14ac:dyDescent="0.25">
      <c r="A41" s="14"/>
      <c r="B41" s="108">
        <v>6711</v>
      </c>
      <c r="C41" s="102" t="s">
        <v>227</v>
      </c>
      <c r="D41" s="106" t="s">
        <v>228</v>
      </c>
      <c r="E41" s="103">
        <v>275284.33</v>
      </c>
      <c r="F41" s="82"/>
      <c r="G41" s="82"/>
      <c r="H41" s="82">
        <v>275805.65000000002</v>
      </c>
      <c r="I41" s="82">
        <f t="shared" si="4"/>
        <v>100.18937510900095</v>
      </c>
      <c r="J41" s="82" t="e">
        <f t="shared" si="5"/>
        <v>#DIV/0!</v>
      </c>
    </row>
    <row r="42" spans="1:10" s="140" customFormat="1" ht="25.5" x14ac:dyDescent="0.25">
      <c r="A42" s="14"/>
      <c r="B42" s="108">
        <v>6712</v>
      </c>
      <c r="C42" s="102" t="s">
        <v>227</v>
      </c>
      <c r="D42" s="106" t="s">
        <v>229</v>
      </c>
      <c r="E42" s="103">
        <v>0</v>
      </c>
      <c r="F42" s="82"/>
      <c r="G42" s="82"/>
      <c r="H42" s="82">
        <v>2293.9499999999998</v>
      </c>
      <c r="I42" s="82" t="e">
        <f t="shared" si="4"/>
        <v>#DIV/0!</v>
      </c>
      <c r="J42" s="82" t="e">
        <f t="shared" si="5"/>
        <v>#DIV/0!</v>
      </c>
    </row>
    <row r="43" spans="1:10" x14ac:dyDescent="0.25">
      <c r="A43" s="10"/>
      <c r="B43" s="89">
        <v>67</v>
      </c>
      <c r="C43" s="90" t="s">
        <v>145</v>
      </c>
      <c r="D43" s="184" t="s">
        <v>146</v>
      </c>
      <c r="E43" s="80">
        <f t="shared" ref="E43:G43" si="12">E44</f>
        <v>283.10000000000002</v>
      </c>
      <c r="F43" s="80">
        <f t="shared" si="12"/>
        <v>0</v>
      </c>
      <c r="G43" s="80">
        <f t="shared" si="12"/>
        <v>272</v>
      </c>
      <c r="H43" s="80">
        <f>H44</f>
        <v>272</v>
      </c>
      <c r="I43" s="80">
        <f t="shared" si="4"/>
        <v>96.07912398445778</v>
      </c>
      <c r="J43" s="80">
        <f t="shared" si="5"/>
        <v>100</v>
      </c>
    </row>
    <row r="44" spans="1:10" s="140" customFormat="1" ht="29.25" customHeight="1" x14ac:dyDescent="0.25">
      <c r="A44" s="142"/>
      <c r="B44" s="101">
        <v>6711</v>
      </c>
      <c r="C44" s="102" t="s">
        <v>224</v>
      </c>
      <c r="D44" s="106" t="s">
        <v>230</v>
      </c>
      <c r="E44" s="109">
        <v>283.10000000000002</v>
      </c>
      <c r="F44" s="82"/>
      <c r="G44" s="82">
        <v>272</v>
      </c>
      <c r="H44" s="82">
        <v>272</v>
      </c>
      <c r="I44" s="82"/>
      <c r="J44" s="82"/>
    </row>
    <row r="45" spans="1:10" x14ac:dyDescent="0.25">
      <c r="A45" s="92"/>
      <c r="B45" s="92"/>
      <c r="C45" s="93"/>
      <c r="D45" s="93"/>
      <c r="E45" s="94"/>
      <c r="F45" s="95"/>
      <c r="G45" s="95"/>
      <c r="H45" s="95"/>
      <c r="I45" s="95"/>
      <c r="J45" s="96"/>
    </row>
    <row r="46" spans="1:10" s="140" customFormat="1" x14ac:dyDescent="0.25">
      <c r="A46" s="92"/>
      <c r="B46" s="92"/>
      <c r="C46" s="93"/>
      <c r="D46" s="257" t="s">
        <v>268</v>
      </c>
      <c r="E46" s="257"/>
      <c r="F46" s="257"/>
      <c r="G46" s="257"/>
      <c r="H46" s="257"/>
      <c r="I46" s="95"/>
      <c r="J46" s="96"/>
    </row>
    <row r="47" spans="1:10" s="140" customFormat="1" x14ac:dyDescent="0.25">
      <c r="A47" s="92"/>
      <c r="B47" s="92"/>
      <c r="C47" s="93"/>
      <c r="D47" s="93"/>
      <c r="E47" s="94"/>
      <c r="F47" s="95"/>
      <c r="G47" s="95"/>
      <c r="H47" s="95"/>
      <c r="I47" s="95"/>
      <c r="J47" s="96"/>
    </row>
    <row r="48" spans="1:10" s="140" customFormat="1" ht="25.5" x14ac:dyDescent="0.25">
      <c r="A48" s="18" t="s">
        <v>8</v>
      </c>
      <c r="B48" s="215" t="s">
        <v>207</v>
      </c>
      <c r="C48" s="215" t="s">
        <v>10</v>
      </c>
      <c r="D48" s="215" t="s">
        <v>6</v>
      </c>
      <c r="E48" s="215" t="s">
        <v>72</v>
      </c>
      <c r="F48" s="18" t="s">
        <v>156</v>
      </c>
      <c r="G48" s="18" t="s">
        <v>155</v>
      </c>
      <c r="H48" s="18" t="s">
        <v>157</v>
      </c>
      <c r="I48" s="18" t="s">
        <v>188</v>
      </c>
      <c r="J48" s="18" t="s">
        <v>188</v>
      </c>
    </row>
    <row r="49" spans="1:12" s="140" customFormat="1" x14ac:dyDescent="0.25">
      <c r="A49" s="18"/>
      <c r="B49" s="215"/>
      <c r="C49" s="215"/>
      <c r="D49" s="215">
        <v>1</v>
      </c>
      <c r="E49" s="215">
        <v>2</v>
      </c>
      <c r="F49" s="18">
        <v>3</v>
      </c>
      <c r="G49" s="18">
        <v>4</v>
      </c>
      <c r="H49" s="18">
        <v>5</v>
      </c>
      <c r="I49" s="18" t="s">
        <v>189</v>
      </c>
      <c r="J49" s="18" t="s">
        <v>190</v>
      </c>
    </row>
    <row r="50" spans="1:12" s="140" customFormat="1" x14ac:dyDescent="0.25">
      <c r="A50" s="65">
        <v>9</v>
      </c>
      <c r="B50" s="65"/>
      <c r="C50" s="65"/>
      <c r="D50" s="65" t="s">
        <v>269</v>
      </c>
      <c r="E50" s="221">
        <f>E51</f>
        <v>1476.54</v>
      </c>
      <c r="F50" s="221">
        <f t="shared" ref="F50:H50" si="13">F51</f>
        <v>3576.21</v>
      </c>
      <c r="G50" s="221">
        <f t="shared" si="13"/>
        <v>8123.59</v>
      </c>
      <c r="H50" s="221">
        <f t="shared" si="13"/>
        <v>6488.51</v>
      </c>
      <c r="I50" s="222">
        <f t="shared" ref="I50:I52" si="14">H50/E50*100</f>
        <v>439.44017771276094</v>
      </c>
      <c r="J50" s="222">
        <f t="shared" ref="J50:J52" si="15">H50/G50*100</f>
        <v>79.872445556705841</v>
      </c>
    </row>
    <row r="51" spans="1:12" x14ac:dyDescent="0.25">
      <c r="A51" s="65"/>
      <c r="B51" s="65">
        <v>9221</v>
      </c>
      <c r="C51" s="65"/>
      <c r="D51" s="65" t="s">
        <v>270</v>
      </c>
      <c r="E51" s="221">
        <f>SUM(E52:E55)</f>
        <v>1476.54</v>
      </c>
      <c r="F51" s="221">
        <f t="shared" ref="F51:H51" si="16">SUM(F52:F55)</f>
        <v>3576.21</v>
      </c>
      <c r="G51" s="221">
        <f t="shared" si="16"/>
        <v>8123.59</v>
      </c>
      <c r="H51" s="221">
        <f t="shared" si="16"/>
        <v>6488.51</v>
      </c>
      <c r="I51" s="222">
        <f t="shared" si="14"/>
        <v>439.44017771276094</v>
      </c>
      <c r="J51" s="222">
        <f t="shared" si="15"/>
        <v>79.872445556705841</v>
      </c>
    </row>
    <row r="52" spans="1:12" s="140" customFormat="1" x14ac:dyDescent="0.25">
      <c r="A52" s="141"/>
      <c r="B52" s="207"/>
      <c r="C52" s="91">
        <v>91</v>
      </c>
      <c r="D52" s="91" t="s">
        <v>273</v>
      </c>
      <c r="E52" s="80">
        <v>0</v>
      </c>
      <c r="F52" s="80">
        <v>0</v>
      </c>
      <c r="G52" s="80">
        <v>3638.52</v>
      </c>
      <c r="H52" s="80">
        <v>3638.49</v>
      </c>
      <c r="I52" s="80" t="e">
        <f t="shared" si="14"/>
        <v>#DIV/0!</v>
      </c>
      <c r="J52" s="80">
        <f t="shared" si="15"/>
        <v>99.999175488935052</v>
      </c>
    </row>
    <row r="53" spans="1:12" ht="15.75" customHeight="1" x14ac:dyDescent="0.25">
      <c r="A53" s="141"/>
      <c r="B53" s="91"/>
      <c r="C53" s="91">
        <v>93</v>
      </c>
      <c r="D53" s="91" t="s">
        <v>271</v>
      </c>
      <c r="E53" s="80">
        <v>0</v>
      </c>
      <c r="F53" s="80">
        <v>809.43</v>
      </c>
      <c r="G53" s="80">
        <v>809.43</v>
      </c>
      <c r="H53" s="80">
        <v>809.43</v>
      </c>
      <c r="I53" s="80" t="e">
        <f>H53/E53*100</f>
        <v>#DIV/0!</v>
      </c>
      <c r="J53" s="80">
        <f>H53/G53*100</f>
        <v>100</v>
      </c>
    </row>
    <row r="54" spans="1:12" x14ac:dyDescent="0.25">
      <c r="A54" s="141"/>
      <c r="B54" s="166"/>
      <c r="C54" s="166">
        <v>94</v>
      </c>
      <c r="D54" s="166" t="s">
        <v>272</v>
      </c>
      <c r="E54" s="167">
        <v>1476.54</v>
      </c>
      <c r="F54" s="167">
        <v>49.77</v>
      </c>
      <c r="G54" s="167">
        <v>49.77</v>
      </c>
      <c r="H54" s="167">
        <v>49.75</v>
      </c>
      <c r="I54" s="80">
        <f t="shared" ref="I54:I55" si="17">H54/E54*100</f>
        <v>3.3693635119942571</v>
      </c>
      <c r="J54" s="80">
        <f t="shared" ref="J54:J55" si="18">H54/G54*100</f>
        <v>99.959815149688552</v>
      </c>
    </row>
    <row r="55" spans="1:12" x14ac:dyDescent="0.25">
      <c r="A55" s="141"/>
      <c r="B55" s="166"/>
      <c r="C55" s="166">
        <v>95</v>
      </c>
      <c r="D55" s="166" t="s">
        <v>274</v>
      </c>
      <c r="E55" s="167">
        <v>0</v>
      </c>
      <c r="F55" s="167">
        <v>2717.01</v>
      </c>
      <c r="G55" s="167">
        <v>3625.87</v>
      </c>
      <c r="H55" s="167">
        <v>1990.84</v>
      </c>
      <c r="I55" s="80" t="e">
        <f t="shared" si="17"/>
        <v>#DIV/0!</v>
      </c>
      <c r="J55" s="80">
        <f t="shared" si="18"/>
        <v>54.906546566755011</v>
      </c>
    </row>
    <row r="56" spans="1:12" ht="15.75" customHeight="1" x14ac:dyDescent="0.25">
      <c r="A56" s="92"/>
      <c r="B56" s="92"/>
      <c r="C56" s="93"/>
      <c r="D56" s="93"/>
      <c r="E56" s="94"/>
      <c r="F56" s="95"/>
      <c r="G56" s="95"/>
      <c r="H56" s="95"/>
      <c r="I56" s="95"/>
      <c r="J56" s="96"/>
      <c r="K56" s="187"/>
    </row>
    <row r="57" spans="1:12" x14ac:dyDescent="0.25">
      <c r="A57" s="92"/>
      <c r="B57" s="92"/>
      <c r="C57" s="93"/>
      <c r="D57" s="93"/>
      <c r="E57" s="94"/>
      <c r="F57" s="95"/>
      <c r="G57" s="95"/>
      <c r="H57" s="95"/>
      <c r="I57" s="95"/>
      <c r="J57" s="96"/>
    </row>
    <row r="58" spans="1:12" s="140" customFormat="1" x14ac:dyDescent="0.25">
      <c r="A58" s="92"/>
      <c r="B58" s="92"/>
      <c r="C58" s="93"/>
      <c r="D58" s="93"/>
      <c r="E58" s="94"/>
      <c r="F58" s="95"/>
      <c r="G58" s="95"/>
      <c r="H58" s="95"/>
      <c r="I58" s="95"/>
      <c r="J58" s="96"/>
    </row>
    <row r="59" spans="1:12" s="140" customFormat="1" x14ac:dyDescent="0.25">
      <c r="A59"/>
      <c r="B59"/>
      <c r="C59"/>
      <c r="D59"/>
      <c r="E59"/>
      <c r="F59"/>
      <c r="G59"/>
      <c r="H59"/>
      <c r="I59"/>
      <c r="J59"/>
      <c r="L59" s="187"/>
    </row>
    <row r="60" spans="1:12" s="140" customFormat="1" ht="15.75" x14ac:dyDescent="0.25">
      <c r="A60" s="239" t="s">
        <v>13</v>
      </c>
      <c r="B60" s="239"/>
      <c r="C60" s="239"/>
      <c r="D60" s="239"/>
      <c r="E60" s="239"/>
      <c r="F60" s="239"/>
      <c r="G60" s="239"/>
      <c r="H60" s="239"/>
      <c r="I60" s="239"/>
      <c r="J60" s="239"/>
    </row>
    <row r="61" spans="1:12" ht="18" x14ac:dyDescent="0.25">
      <c r="A61" s="3"/>
      <c r="B61" s="3"/>
      <c r="C61" s="3"/>
      <c r="D61" s="3"/>
      <c r="E61" s="22"/>
      <c r="F61" s="3"/>
      <c r="G61" s="3"/>
      <c r="H61" s="4"/>
      <c r="I61" s="4"/>
    </row>
    <row r="62" spans="1:12" s="140" customFormat="1" ht="25.5" x14ac:dyDescent="0.25">
      <c r="A62" s="18" t="s">
        <v>8</v>
      </c>
      <c r="B62" s="17" t="s">
        <v>207</v>
      </c>
      <c r="C62" s="17" t="s">
        <v>10</v>
      </c>
      <c r="D62" s="17" t="s">
        <v>14</v>
      </c>
      <c r="E62" s="133" t="s">
        <v>72</v>
      </c>
      <c r="F62" s="18" t="s">
        <v>156</v>
      </c>
      <c r="G62" s="18" t="s">
        <v>155</v>
      </c>
      <c r="H62" s="18" t="s">
        <v>157</v>
      </c>
      <c r="I62" s="18" t="s">
        <v>188</v>
      </c>
      <c r="J62" s="18" t="s">
        <v>188</v>
      </c>
    </row>
    <row r="63" spans="1:12" s="140" customFormat="1" x14ac:dyDescent="0.25">
      <c r="A63" s="18"/>
      <c r="B63" s="133"/>
      <c r="C63" s="133"/>
      <c r="D63" s="133">
        <v>1</v>
      </c>
      <c r="E63" s="133">
        <v>2</v>
      </c>
      <c r="F63" s="18">
        <v>3</v>
      </c>
      <c r="G63" s="18">
        <v>4</v>
      </c>
      <c r="H63" s="18">
        <v>5</v>
      </c>
      <c r="I63" s="18" t="s">
        <v>189</v>
      </c>
      <c r="J63" s="18" t="s">
        <v>190</v>
      </c>
    </row>
    <row r="64" spans="1:12" x14ac:dyDescent="0.25">
      <c r="A64" s="65">
        <v>3</v>
      </c>
      <c r="B64" s="65"/>
      <c r="C64" s="65"/>
      <c r="D64" s="65" t="s">
        <v>15</v>
      </c>
      <c r="E64" s="66">
        <f t="shared" ref="E64:G64" si="19">E65+E83+E162+E170+E173</f>
        <v>2353665.0399999996</v>
      </c>
      <c r="F64" s="66">
        <f t="shared" si="19"/>
        <v>2755711.9699999997</v>
      </c>
      <c r="G64" s="66">
        <f t="shared" si="19"/>
        <v>2800496.0299999993</v>
      </c>
      <c r="H64" s="66">
        <f>H65+H83+H162+H170+H173</f>
        <v>2786839.47</v>
      </c>
      <c r="I64" s="66">
        <f t="shared" ref="I64:I65" si="20">H64/E64*100</f>
        <v>118.40425135430488</v>
      </c>
      <c r="J64" s="66">
        <f t="shared" ref="J64:J66" si="21">H64/G64*100</f>
        <v>99.512352102852319</v>
      </c>
    </row>
    <row r="65" spans="1:11" s="140" customFormat="1" x14ac:dyDescent="0.25">
      <c r="A65" s="110"/>
      <c r="B65" s="190">
        <v>31</v>
      </c>
      <c r="C65" s="190"/>
      <c r="D65" s="190" t="s">
        <v>16</v>
      </c>
      <c r="E65" s="178">
        <f>E66+E70+E73+E77</f>
        <v>1925350.63</v>
      </c>
      <c r="F65" s="178">
        <f>F66+F70+F73+F77+F82</f>
        <v>2169654.9300000002</v>
      </c>
      <c r="G65" s="178">
        <f t="shared" ref="G65:H65" si="22">G66+G70+G73+G77</f>
        <v>2171697.2799999998</v>
      </c>
      <c r="H65" s="178">
        <f t="shared" si="22"/>
        <v>2191244.5600000005</v>
      </c>
      <c r="I65" s="178">
        <f t="shared" si="20"/>
        <v>113.81015623112766</v>
      </c>
      <c r="J65" s="178">
        <f t="shared" si="21"/>
        <v>100.90009230015708</v>
      </c>
    </row>
    <row r="66" spans="1:11" s="140" customFormat="1" x14ac:dyDescent="0.25">
      <c r="A66" s="10"/>
      <c r="B66" s="89"/>
      <c r="C66" s="90" t="s">
        <v>50</v>
      </c>
      <c r="D66" s="90" t="s">
        <v>12</v>
      </c>
      <c r="E66" s="172">
        <v>9850.27</v>
      </c>
      <c r="F66" s="80">
        <v>18698.759999999998</v>
      </c>
      <c r="G66" s="80">
        <v>24150.959999999999</v>
      </c>
      <c r="H66" s="80">
        <f>SUM(H67:H69)</f>
        <v>23628.050000000003</v>
      </c>
      <c r="I66" s="80">
        <f>H66/E66*100</f>
        <v>239.87210502859315</v>
      </c>
      <c r="J66" s="80">
        <f t="shared" si="21"/>
        <v>97.834827269806269</v>
      </c>
    </row>
    <row r="67" spans="1:11" s="140" customFormat="1" x14ac:dyDescent="0.25">
      <c r="A67" s="142"/>
      <c r="B67" s="101">
        <v>3111</v>
      </c>
      <c r="C67" s="102" t="s">
        <v>223</v>
      </c>
      <c r="D67" s="102" t="s">
        <v>177</v>
      </c>
      <c r="E67" s="103">
        <v>6187.4</v>
      </c>
      <c r="F67" s="82"/>
      <c r="G67" s="82"/>
      <c r="H67" s="82">
        <f>'POSEBNI DIO'!G22+'POSEBNI DIO'!G100+'POSEBNI DIO'!G117</f>
        <v>12956.080000000002</v>
      </c>
      <c r="I67" s="82">
        <f>H67/E67*100</f>
        <v>209.39457607395678</v>
      </c>
      <c r="J67" s="82" t="e">
        <f>H67/G67*100</f>
        <v>#DIV/0!</v>
      </c>
      <c r="K67" s="187"/>
    </row>
    <row r="68" spans="1:11" x14ac:dyDescent="0.25">
      <c r="A68" s="142"/>
      <c r="B68" s="101">
        <v>3121</v>
      </c>
      <c r="C68" s="102" t="s">
        <v>223</v>
      </c>
      <c r="D68" s="102" t="s">
        <v>179</v>
      </c>
      <c r="E68" s="103">
        <v>2762.39</v>
      </c>
      <c r="F68" s="82"/>
      <c r="G68" s="82"/>
      <c r="H68" s="82">
        <f>'POSEBNI DIO'!G28+'POSEBNI DIO'!G101</f>
        <v>8534.19</v>
      </c>
      <c r="I68" s="82">
        <f t="shared" ref="I68:I132" si="23">H68/E68*100</f>
        <v>308.94225652424171</v>
      </c>
      <c r="J68" s="82" t="e">
        <f t="shared" ref="J68:J132" si="24">H68/G68*100</f>
        <v>#DIV/0!</v>
      </c>
    </row>
    <row r="69" spans="1:11" s="140" customFormat="1" x14ac:dyDescent="0.25">
      <c r="A69" s="142"/>
      <c r="B69" s="101">
        <v>3132</v>
      </c>
      <c r="C69" s="102" t="s">
        <v>223</v>
      </c>
      <c r="D69" s="102" t="s">
        <v>180</v>
      </c>
      <c r="E69" s="103">
        <v>900.48</v>
      </c>
      <c r="F69" s="82"/>
      <c r="G69" s="82"/>
      <c r="H69" s="82">
        <f>'POSEBNI DIO'!G23+'POSEBNI DIO'!G102+'POSEBNI DIO'!G118</f>
        <v>2137.7800000000002</v>
      </c>
      <c r="I69" s="82">
        <f t="shared" si="23"/>
        <v>237.40449538024166</v>
      </c>
      <c r="J69" s="82" t="e">
        <f t="shared" si="24"/>
        <v>#DIV/0!</v>
      </c>
    </row>
    <row r="70" spans="1:11" s="140" customFormat="1" x14ac:dyDescent="0.25">
      <c r="A70" s="10"/>
      <c r="B70" s="89"/>
      <c r="C70" s="179" t="s">
        <v>46</v>
      </c>
      <c r="D70" s="179" t="s">
        <v>47</v>
      </c>
      <c r="E70" s="180">
        <v>37.159999999999997</v>
      </c>
      <c r="F70" s="80">
        <v>132.72</v>
      </c>
      <c r="G70" s="80">
        <v>0.01</v>
      </c>
      <c r="H70" s="80">
        <f>H71</f>
        <v>0.01</v>
      </c>
      <c r="I70" s="80">
        <f t="shared" si="23"/>
        <v>2.6910656620021532E-2</v>
      </c>
      <c r="J70" s="80">
        <f t="shared" si="24"/>
        <v>100</v>
      </c>
    </row>
    <row r="71" spans="1:11" s="140" customFormat="1" x14ac:dyDescent="0.25">
      <c r="A71" s="142"/>
      <c r="B71" s="101">
        <v>3111</v>
      </c>
      <c r="C71" s="104" t="s">
        <v>214</v>
      </c>
      <c r="D71" s="104" t="s">
        <v>177</v>
      </c>
      <c r="E71" s="105">
        <v>0</v>
      </c>
      <c r="F71" s="82"/>
      <c r="G71" s="82"/>
      <c r="H71" s="82">
        <v>0.01</v>
      </c>
      <c r="I71" s="82" t="e">
        <f t="shared" si="23"/>
        <v>#DIV/0!</v>
      </c>
      <c r="J71" s="82" t="e">
        <f t="shared" si="24"/>
        <v>#DIV/0!</v>
      </c>
    </row>
    <row r="72" spans="1:11" s="140" customFormat="1" x14ac:dyDescent="0.25">
      <c r="A72" s="142"/>
      <c r="B72" s="101">
        <v>3121</v>
      </c>
      <c r="C72" s="104" t="s">
        <v>214</v>
      </c>
      <c r="D72" s="104" t="s">
        <v>179</v>
      </c>
      <c r="E72" s="105">
        <v>37.159999999999997</v>
      </c>
      <c r="F72" s="82"/>
      <c r="G72" s="82"/>
      <c r="H72" s="82">
        <v>0</v>
      </c>
      <c r="I72" s="82">
        <f t="shared" si="23"/>
        <v>0</v>
      </c>
      <c r="J72" s="82" t="e">
        <f t="shared" si="24"/>
        <v>#DIV/0!</v>
      </c>
      <c r="K72" s="187"/>
    </row>
    <row r="73" spans="1:11" x14ac:dyDescent="0.25">
      <c r="A73" s="10"/>
      <c r="B73" s="89"/>
      <c r="C73" s="90" t="s">
        <v>53</v>
      </c>
      <c r="D73" s="90" t="s">
        <v>54</v>
      </c>
      <c r="E73" s="172">
        <v>27679.78</v>
      </c>
      <c r="F73" s="80">
        <v>26920.87</v>
      </c>
      <c r="G73" s="80">
        <v>27828.93</v>
      </c>
      <c r="H73" s="80">
        <f>SUM(H74:H76)</f>
        <v>27690.400000000001</v>
      </c>
      <c r="I73" s="80">
        <f t="shared" si="23"/>
        <v>100.03836735696601</v>
      </c>
      <c r="J73" s="80">
        <f t="shared" si="24"/>
        <v>99.502208672773264</v>
      </c>
    </row>
    <row r="74" spans="1:11" x14ac:dyDescent="0.25">
      <c r="A74" s="142"/>
      <c r="B74" s="101">
        <v>3111</v>
      </c>
      <c r="C74" s="102" t="s">
        <v>213</v>
      </c>
      <c r="D74" s="102" t="s">
        <v>177</v>
      </c>
      <c r="E74" s="103">
        <v>22428.04</v>
      </c>
      <c r="F74" s="82"/>
      <c r="G74" s="82"/>
      <c r="H74" s="82">
        <v>23201.58</v>
      </c>
      <c r="I74" s="82">
        <f t="shared" si="23"/>
        <v>103.44898617979995</v>
      </c>
      <c r="J74" s="82" t="e">
        <f t="shared" si="24"/>
        <v>#DIV/0!</v>
      </c>
    </row>
    <row r="75" spans="1:11" s="140" customFormat="1" x14ac:dyDescent="0.25">
      <c r="A75" s="142"/>
      <c r="B75" s="101">
        <v>3121</v>
      </c>
      <c r="C75" s="102" t="s">
        <v>213</v>
      </c>
      <c r="D75" s="102" t="s">
        <v>179</v>
      </c>
      <c r="E75" s="103">
        <v>1551.09</v>
      </c>
      <c r="F75" s="82"/>
      <c r="G75" s="82"/>
      <c r="H75" s="82">
        <v>660.45</v>
      </c>
      <c r="I75" s="82">
        <f t="shared" si="23"/>
        <v>42.579734251397412</v>
      </c>
      <c r="J75" s="82" t="e">
        <f t="shared" si="24"/>
        <v>#DIV/0!</v>
      </c>
    </row>
    <row r="76" spans="1:11" x14ac:dyDescent="0.25">
      <c r="A76" s="142"/>
      <c r="B76" s="101">
        <v>3132</v>
      </c>
      <c r="C76" s="102" t="s">
        <v>275</v>
      </c>
      <c r="D76" s="102" t="s">
        <v>180</v>
      </c>
      <c r="E76" s="103">
        <v>3700.65</v>
      </c>
      <c r="F76" s="82"/>
      <c r="G76" s="82"/>
      <c r="H76" s="82">
        <v>3828.37</v>
      </c>
      <c r="I76" s="82">
        <f t="shared" si="23"/>
        <v>103.45128558496479</v>
      </c>
      <c r="J76" s="82" t="e">
        <f t="shared" si="24"/>
        <v>#DIV/0!</v>
      </c>
    </row>
    <row r="77" spans="1:11" s="140" customFormat="1" x14ac:dyDescent="0.25">
      <c r="A77" s="10"/>
      <c r="B77" s="89"/>
      <c r="C77" s="90" t="s">
        <v>39</v>
      </c>
      <c r="D77" s="90" t="s">
        <v>40</v>
      </c>
      <c r="E77" s="172">
        <v>1887783.42</v>
      </c>
      <c r="F77" s="80">
        <v>2111451.58</v>
      </c>
      <c r="G77" s="80">
        <v>2119717.38</v>
      </c>
      <c r="H77" s="80">
        <f>SUM(H78:H81)</f>
        <v>2139926.1000000006</v>
      </c>
      <c r="I77" s="80">
        <f t="shared" si="23"/>
        <v>113.3565470132162</v>
      </c>
      <c r="J77" s="80">
        <f t="shared" si="24"/>
        <v>100.95336860426178</v>
      </c>
    </row>
    <row r="78" spans="1:11" s="140" customFormat="1" x14ac:dyDescent="0.25">
      <c r="A78" s="142"/>
      <c r="B78" s="101">
        <v>3111</v>
      </c>
      <c r="C78" s="102" t="s">
        <v>210</v>
      </c>
      <c r="D78" s="102" t="s">
        <v>177</v>
      </c>
      <c r="E78" s="103">
        <v>1562280.34</v>
      </c>
      <c r="F78" s="82"/>
      <c r="G78" s="82"/>
      <c r="H78" s="82">
        <v>1761832.8</v>
      </c>
      <c r="I78" s="82">
        <f t="shared" si="23"/>
        <v>112.77315312052126</v>
      </c>
      <c r="J78" s="82" t="e">
        <f t="shared" si="24"/>
        <v>#DIV/0!</v>
      </c>
    </row>
    <row r="79" spans="1:11" s="140" customFormat="1" x14ac:dyDescent="0.25">
      <c r="A79" s="142"/>
      <c r="B79" s="101">
        <v>3121</v>
      </c>
      <c r="C79" s="102" t="s">
        <v>210</v>
      </c>
      <c r="D79" s="102" t="s">
        <v>179</v>
      </c>
      <c r="E79" s="103">
        <v>71293.460000000006</v>
      </c>
      <c r="F79" s="82"/>
      <c r="G79" s="82"/>
      <c r="H79" s="82">
        <v>94699.54</v>
      </c>
      <c r="I79" s="82">
        <f t="shared" si="23"/>
        <v>132.8306130744671</v>
      </c>
      <c r="J79" s="82" t="e">
        <f t="shared" si="24"/>
        <v>#DIV/0!</v>
      </c>
      <c r="K79" s="187"/>
    </row>
    <row r="80" spans="1:11" s="140" customFormat="1" x14ac:dyDescent="0.25">
      <c r="A80" s="142"/>
      <c r="B80" s="101">
        <v>3132</v>
      </c>
      <c r="C80" s="102" t="s">
        <v>210</v>
      </c>
      <c r="D80" s="102" t="s">
        <v>180</v>
      </c>
      <c r="E80" s="103">
        <v>254146.3</v>
      </c>
      <c r="F80" s="82"/>
      <c r="G80" s="82"/>
      <c r="H80" s="82">
        <v>283387.02</v>
      </c>
      <c r="I80" s="82">
        <f t="shared" si="23"/>
        <v>111.50546752008587</v>
      </c>
      <c r="J80" s="82" t="e">
        <f t="shared" si="24"/>
        <v>#DIV/0!</v>
      </c>
    </row>
    <row r="81" spans="1:11" s="140" customFormat="1" ht="25.5" x14ac:dyDescent="0.25">
      <c r="A81" s="142"/>
      <c r="B81" s="101">
        <v>3133</v>
      </c>
      <c r="C81" s="102" t="s">
        <v>210</v>
      </c>
      <c r="D81" s="106" t="s">
        <v>239</v>
      </c>
      <c r="E81" s="103">
        <v>63.32</v>
      </c>
      <c r="F81" s="82"/>
      <c r="G81" s="82"/>
      <c r="H81" s="82">
        <v>6.74</v>
      </c>
      <c r="I81" s="82">
        <f t="shared" si="23"/>
        <v>10.644346178142767</v>
      </c>
      <c r="J81" s="82" t="e">
        <f t="shared" si="24"/>
        <v>#DIV/0!</v>
      </c>
    </row>
    <row r="82" spans="1:11" s="140" customFormat="1" x14ac:dyDescent="0.25">
      <c r="A82" s="10"/>
      <c r="B82" s="89"/>
      <c r="C82" s="90" t="s">
        <v>41</v>
      </c>
      <c r="D82" s="90" t="s">
        <v>42</v>
      </c>
      <c r="E82" s="172">
        <v>0</v>
      </c>
      <c r="F82" s="80">
        <v>12451</v>
      </c>
      <c r="G82" s="80">
        <v>0</v>
      </c>
      <c r="H82" s="80">
        <v>0</v>
      </c>
      <c r="I82" s="80" t="e">
        <f t="shared" si="23"/>
        <v>#DIV/0!</v>
      </c>
      <c r="J82" s="80" t="e">
        <f t="shared" si="24"/>
        <v>#DIV/0!</v>
      </c>
    </row>
    <row r="83" spans="1:11" s="140" customFormat="1" x14ac:dyDescent="0.25">
      <c r="A83" s="175"/>
      <c r="B83" s="175">
        <v>32</v>
      </c>
      <c r="C83" s="176"/>
      <c r="D83" s="175" t="s">
        <v>28</v>
      </c>
      <c r="E83" s="178">
        <f>E84+E94+E108+E129+E132+E134+E136+E157+E158</f>
        <v>380944.61</v>
      </c>
      <c r="F83" s="178">
        <f>F84+F94+F108+F129+F132+F134+F136+F157+F158</f>
        <v>583643.88</v>
      </c>
      <c r="G83" s="178">
        <f>G84+G94+G108+G129+G132+G134+G136+G157+G158</f>
        <v>576962.82000000007</v>
      </c>
      <c r="H83" s="178">
        <f>H84+H94+H108+H129+H132+H134+H136+H157+H158</f>
        <v>543866.15999999992</v>
      </c>
      <c r="I83" s="178">
        <f t="shared" si="23"/>
        <v>142.76777928423766</v>
      </c>
      <c r="J83" s="178">
        <f t="shared" si="24"/>
        <v>94.263640766314865</v>
      </c>
    </row>
    <row r="84" spans="1:11" s="140" customFormat="1" x14ac:dyDescent="0.25">
      <c r="A84" s="142"/>
      <c r="B84" s="89"/>
      <c r="C84" s="90" t="s">
        <v>50</v>
      </c>
      <c r="D84" s="89" t="s">
        <v>12</v>
      </c>
      <c r="E84" s="80">
        <f>E85</f>
        <v>12861.83</v>
      </c>
      <c r="F84" s="80">
        <f>F85</f>
        <v>2799.52</v>
      </c>
      <c r="G84" s="80">
        <f>G85+G91</f>
        <v>11732.09</v>
      </c>
      <c r="H84" s="80">
        <f>H85+H91</f>
        <v>10740.310000000001</v>
      </c>
      <c r="I84" s="80">
        <f t="shared" si="23"/>
        <v>83.505302122637303</v>
      </c>
      <c r="J84" s="80">
        <f t="shared" si="24"/>
        <v>91.546433755622417</v>
      </c>
    </row>
    <row r="85" spans="1:11" x14ac:dyDescent="0.25">
      <c r="A85" s="10"/>
      <c r="B85" s="182"/>
      <c r="C85" s="183" t="s">
        <v>223</v>
      </c>
      <c r="D85" s="183" t="s">
        <v>12</v>
      </c>
      <c r="E85" s="188">
        <v>12861.83</v>
      </c>
      <c r="F85" s="173">
        <v>2799.52</v>
      </c>
      <c r="G85" s="173">
        <v>8562.0499999999993</v>
      </c>
      <c r="H85" s="173">
        <f>SUM(H86:H90)</f>
        <v>7570.3</v>
      </c>
      <c r="I85" s="173">
        <f t="shared" si="23"/>
        <v>58.858653861853249</v>
      </c>
      <c r="J85" s="173">
        <f t="shared" si="24"/>
        <v>88.416909501813251</v>
      </c>
    </row>
    <row r="86" spans="1:11" s="140" customFormat="1" x14ac:dyDescent="0.25">
      <c r="A86" s="142"/>
      <c r="B86" s="101">
        <v>3212</v>
      </c>
      <c r="C86" s="102" t="s">
        <v>223</v>
      </c>
      <c r="D86" s="102" t="s">
        <v>236</v>
      </c>
      <c r="E86" s="103">
        <v>1139.8800000000001</v>
      </c>
      <c r="F86" s="82"/>
      <c r="G86" s="82"/>
      <c r="H86" s="82">
        <f>'POSEBNI DIO'!G30+'POSEBNI DIO'!G104</f>
        <v>4359.45</v>
      </c>
      <c r="I86" s="82">
        <f t="shared" si="23"/>
        <v>382.4481524370986</v>
      </c>
      <c r="J86" s="82" t="e">
        <f t="shared" si="24"/>
        <v>#DIV/0!</v>
      </c>
    </row>
    <row r="87" spans="1:11" s="140" customFormat="1" x14ac:dyDescent="0.25">
      <c r="A87" s="142"/>
      <c r="B87" s="101">
        <v>3232</v>
      </c>
      <c r="C87" s="102" t="s">
        <v>223</v>
      </c>
      <c r="D87" s="102" t="s">
        <v>186</v>
      </c>
      <c r="E87" s="103">
        <v>11390.14</v>
      </c>
      <c r="F87" s="82"/>
      <c r="G87" s="82"/>
      <c r="H87" s="82">
        <f>'POSEBNI DIO'!G201</f>
        <v>2862</v>
      </c>
      <c r="I87" s="82">
        <f t="shared" si="23"/>
        <v>25.12699580514375</v>
      </c>
      <c r="J87" s="82" t="e">
        <f t="shared" si="24"/>
        <v>#DIV/0!</v>
      </c>
    </row>
    <row r="88" spans="1:11" s="140" customFormat="1" x14ac:dyDescent="0.25">
      <c r="A88" s="142"/>
      <c r="B88" s="101">
        <v>3237</v>
      </c>
      <c r="C88" s="102" t="s">
        <v>223</v>
      </c>
      <c r="D88" s="102" t="s">
        <v>184</v>
      </c>
      <c r="E88" s="103">
        <v>0</v>
      </c>
      <c r="F88" s="82"/>
      <c r="G88" s="82"/>
      <c r="H88" s="82">
        <f>'POSEBNI DIO'!G86</f>
        <v>248.85</v>
      </c>
      <c r="I88" s="82" t="e">
        <f t="shared" si="23"/>
        <v>#DIV/0!</v>
      </c>
      <c r="J88" s="82" t="e">
        <f t="shared" si="24"/>
        <v>#DIV/0!</v>
      </c>
    </row>
    <row r="89" spans="1:11" s="140" customFormat="1" x14ac:dyDescent="0.25">
      <c r="A89" s="142"/>
      <c r="B89" s="101">
        <v>3239</v>
      </c>
      <c r="C89" s="102" t="s">
        <v>223</v>
      </c>
      <c r="D89" s="102" t="s">
        <v>171</v>
      </c>
      <c r="E89" s="103">
        <v>331.81</v>
      </c>
      <c r="F89" s="82"/>
      <c r="G89" s="82"/>
      <c r="H89" s="82">
        <v>0</v>
      </c>
      <c r="I89" s="82">
        <f t="shared" si="23"/>
        <v>0</v>
      </c>
      <c r="J89" s="82" t="e">
        <f t="shared" si="24"/>
        <v>#DIV/0!</v>
      </c>
    </row>
    <row r="90" spans="1:11" s="140" customFormat="1" ht="25.5" x14ac:dyDescent="0.25">
      <c r="A90" s="142"/>
      <c r="B90" s="101">
        <v>3291</v>
      </c>
      <c r="C90" s="102" t="s">
        <v>223</v>
      </c>
      <c r="D90" s="106" t="s">
        <v>238</v>
      </c>
      <c r="E90" s="103">
        <v>0</v>
      </c>
      <c r="F90" s="82"/>
      <c r="G90" s="82"/>
      <c r="H90" s="82">
        <f>'POSEBNI DIO'!G12</f>
        <v>100</v>
      </c>
      <c r="I90" s="82" t="e">
        <f t="shared" si="23"/>
        <v>#DIV/0!</v>
      </c>
      <c r="J90" s="82" t="e">
        <f t="shared" si="24"/>
        <v>#DIV/0!</v>
      </c>
    </row>
    <row r="91" spans="1:11" s="140" customFormat="1" x14ac:dyDescent="0.25">
      <c r="A91" s="142"/>
      <c r="B91" s="182"/>
      <c r="C91" s="183" t="s">
        <v>235</v>
      </c>
      <c r="D91" s="183" t="s">
        <v>164</v>
      </c>
      <c r="E91" s="188">
        <v>0</v>
      </c>
      <c r="F91" s="173">
        <v>0</v>
      </c>
      <c r="G91" s="173">
        <v>3170.04</v>
      </c>
      <c r="H91" s="173">
        <f>SUM(H92:H93)</f>
        <v>3170.01</v>
      </c>
      <c r="I91" s="173" t="e">
        <f t="shared" si="23"/>
        <v>#DIV/0!</v>
      </c>
      <c r="J91" s="173">
        <f t="shared" si="24"/>
        <v>99.999053639701714</v>
      </c>
    </row>
    <row r="92" spans="1:11" s="140" customFormat="1" x14ac:dyDescent="0.25">
      <c r="A92" s="142"/>
      <c r="B92" s="101">
        <v>3232</v>
      </c>
      <c r="C92" s="102" t="s">
        <v>235</v>
      </c>
      <c r="D92" s="102" t="s">
        <v>186</v>
      </c>
      <c r="E92" s="103">
        <v>0</v>
      </c>
      <c r="F92" s="82"/>
      <c r="G92" s="82"/>
      <c r="H92" s="82">
        <f>'POSEBNI DIO'!G205</f>
        <v>2463.75</v>
      </c>
      <c r="I92" s="82" t="e">
        <f t="shared" si="23"/>
        <v>#DIV/0!</v>
      </c>
      <c r="J92" s="82" t="e">
        <f t="shared" si="24"/>
        <v>#DIV/0!</v>
      </c>
    </row>
    <row r="93" spans="1:11" s="140" customFormat="1" x14ac:dyDescent="0.25">
      <c r="A93" s="142"/>
      <c r="B93" s="101">
        <v>3237</v>
      </c>
      <c r="C93" s="102" t="s">
        <v>235</v>
      </c>
      <c r="D93" s="102" t="s">
        <v>184</v>
      </c>
      <c r="E93" s="103">
        <v>0</v>
      </c>
      <c r="F93" s="82"/>
      <c r="G93" s="82"/>
      <c r="H93" s="82">
        <f>'POSEBNI DIO'!G206</f>
        <v>706.26</v>
      </c>
      <c r="I93" s="82" t="e">
        <f t="shared" si="23"/>
        <v>#DIV/0!</v>
      </c>
      <c r="J93" s="82" t="e">
        <f t="shared" si="24"/>
        <v>#DIV/0!</v>
      </c>
    </row>
    <row r="94" spans="1:11" s="140" customFormat="1" x14ac:dyDescent="0.25">
      <c r="A94" s="10"/>
      <c r="B94" s="89"/>
      <c r="C94" s="179" t="s">
        <v>46</v>
      </c>
      <c r="D94" s="179" t="s">
        <v>287</v>
      </c>
      <c r="E94" s="180">
        <v>3381.68</v>
      </c>
      <c r="F94" s="80">
        <f>F95+F106</f>
        <v>4659.7300000000005</v>
      </c>
      <c r="G94" s="80">
        <f>G95+G106</f>
        <v>6866.25</v>
      </c>
      <c r="H94" s="80">
        <f>H95+H106</f>
        <v>3467.37</v>
      </c>
      <c r="I94" s="80">
        <f t="shared" si="23"/>
        <v>102.53394762366635</v>
      </c>
      <c r="J94" s="80">
        <f t="shared" si="24"/>
        <v>50.4987438558165</v>
      </c>
    </row>
    <row r="95" spans="1:11" s="140" customFormat="1" x14ac:dyDescent="0.25">
      <c r="A95" s="142"/>
      <c r="B95" s="182"/>
      <c r="C95" s="192" t="s">
        <v>214</v>
      </c>
      <c r="D95" s="192" t="s">
        <v>47</v>
      </c>
      <c r="E95" s="193">
        <f>SUM(E96:E105)</f>
        <v>3381.6800000000003</v>
      </c>
      <c r="F95" s="173">
        <v>3850.3</v>
      </c>
      <c r="G95" s="173">
        <v>6056.82</v>
      </c>
      <c r="H95" s="173">
        <f>SUM(H98:H105)</f>
        <v>2657.94</v>
      </c>
      <c r="I95" s="173">
        <f t="shared" si="23"/>
        <v>78.598211539826352</v>
      </c>
      <c r="J95" s="173">
        <f t="shared" si="24"/>
        <v>43.883423974957161</v>
      </c>
      <c r="K95" s="187"/>
    </row>
    <row r="96" spans="1:11" s="140" customFormat="1" x14ac:dyDescent="0.25">
      <c r="A96" s="142"/>
      <c r="B96" s="101">
        <v>3211</v>
      </c>
      <c r="C96" s="196" t="s">
        <v>214</v>
      </c>
      <c r="D96" s="104" t="s">
        <v>168</v>
      </c>
      <c r="E96" s="105">
        <v>66.33</v>
      </c>
      <c r="F96" s="82"/>
      <c r="G96" s="82"/>
      <c r="H96" s="82">
        <v>0</v>
      </c>
      <c r="I96" s="82">
        <f t="shared" si="23"/>
        <v>0</v>
      </c>
      <c r="J96" s="82" t="e">
        <f t="shared" si="24"/>
        <v>#DIV/0!</v>
      </c>
    </row>
    <row r="97" spans="1:10" s="140" customFormat="1" x14ac:dyDescent="0.25">
      <c r="A97" s="142"/>
      <c r="B97" s="101">
        <v>3214</v>
      </c>
      <c r="C97" s="196" t="s">
        <v>214</v>
      </c>
      <c r="D97" s="104" t="s">
        <v>183</v>
      </c>
      <c r="E97" s="105">
        <v>213.42</v>
      </c>
      <c r="F97" s="82"/>
      <c r="G97" s="82"/>
      <c r="H97" s="82">
        <v>0</v>
      </c>
      <c r="I97" s="82">
        <f t="shared" si="23"/>
        <v>0</v>
      </c>
      <c r="J97" s="82" t="e">
        <f t="shared" si="24"/>
        <v>#DIV/0!</v>
      </c>
    </row>
    <row r="98" spans="1:10" ht="14.25" customHeight="1" x14ac:dyDescent="0.25">
      <c r="A98" s="142"/>
      <c r="B98" s="101">
        <v>3221</v>
      </c>
      <c r="C98" s="104" t="s">
        <v>214</v>
      </c>
      <c r="D98" s="104" t="s">
        <v>169</v>
      </c>
      <c r="E98" s="105">
        <v>186.61</v>
      </c>
      <c r="F98" s="82"/>
      <c r="G98" s="82"/>
      <c r="H98" s="82">
        <v>303.64</v>
      </c>
      <c r="I98" s="82">
        <f t="shared" si="23"/>
        <v>162.71368093885641</v>
      </c>
      <c r="J98" s="82" t="e">
        <f t="shared" si="24"/>
        <v>#DIV/0!</v>
      </c>
    </row>
    <row r="99" spans="1:10" s="140" customFormat="1" ht="14.25" customHeight="1" x14ac:dyDescent="0.25">
      <c r="A99" s="142"/>
      <c r="B99" s="101">
        <v>3225</v>
      </c>
      <c r="C99" s="104" t="s">
        <v>214</v>
      </c>
      <c r="D99" s="104" t="s">
        <v>174</v>
      </c>
      <c r="E99" s="105">
        <v>0</v>
      </c>
      <c r="F99" s="82"/>
      <c r="G99" s="82"/>
      <c r="H99" s="82">
        <v>17.579999999999998</v>
      </c>
      <c r="I99" s="82" t="e">
        <f t="shared" si="23"/>
        <v>#DIV/0!</v>
      </c>
      <c r="J99" s="82" t="e">
        <f t="shared" si="24"/>
        <v>#DIV/0!</v>
      </c>
    </row>
    <row r="100" spans="1:10" s="140" customFormat="1" ht="14.25" customHeight="1" x14ac:dyDescent="0.25">
      <c r="A100" s="142"/>
      <c r="B100" s="101">
        <v>3231</v>
      </c>
      <c r="C100" s="104" t="s">
        <v>214</v>
      </c>
      <c r="D100" s="104" t="s">
        <v>170</v>
      </c>
      <c r="E100" s="105">
        <v>0</v>
      </c>
      <c r="F100" s="82"/>
      <c r="G100" s="82"/>
      <c r="H100" s="82">
        <v>81.75</v>
      </c>
      <c r="I100" s="82" t="e">
        <f t="shared" si="23"/>
        <v>#DIV/0!</v>
      </c>
      <c r="J100" s="82" t="e">
        <f t="shared" si="24"/>
        <v>#DIV/0!</v>
      </c>
    </row>
    <row r="101" spans="1:10" s="140" customFormat="1" ht="14.25" customHeight="1" x14ac:dyDescent="0.25">
      <c r="A101" s="142"/>
      <c r="B101" s="101">
        <v>3232</v>
      </c>
      <c r="C101" s="104" t="s">
        <v>214</v>
      </c>
      <c r="D101" s="104" t="s">
        <v>186</v>
      </c>
      <c r="E101" s="105">
        <v>91.24</v>
      </c>
      <c r="F101" s="82"/>
      <c r="G101" s="82"/>
      <c r="H101" s="82">
        <v>0.01</v>
      </c>
      <c r="I101" s="82">
        <f t="shared" si="23"/>
        <v>1.0960105217010083E-2</v>
      </c>
      <c r="J101" s="82" t="e">
        <f t="shared" si="24"/>
        <v>#DIV/0!</v>
      </c>
    </row>
    <row r="102" spans="1:10" s="140" customFormat="1" ht="14.25" customHeight="1" x14ac:dyDescent="0.25">
      <c r="A102" s="142"/>
      <c r="B102" s="101">
        <v>3238</v>
      </c>
      <c r="C102" s="104" t="s">
        <v>214</v>
      </c>
      <c r="D102" s="104" t="s">
        <v>193</v>
      </c>
      <c r="E102" s="105">
        <v>0</v>
      </c>
      <c r="F102" s="82"/>
      <c r="G102" s="82"/>
      <c r="H102" s="82">
        <v>1.66</v>
      </c>
      <c r="I102" s="82" t="e">
        <f t="shared" si="23"/>
        <v>#DIV/0!</v>
      </c>
      <c r="J102" s="82" t="e">
        <f t="shared" si="24"/>
        <v>#DIV/0!</v>
      </c>
    </row>
    <row r="103" spans="1:10" s="140" customFormat="1" x14ac:dyDescent="0.25">
      <c r="A103" s="142"/>
      <c r="B103" s="101">
        <v>3239</v>
      </c>
      <c r="C103" s="104" t="s">
        <v>214</v>
      </c>
      <c r="D103" s="104" t="s">
        <v>171</v>
      </c>
      <c r="E103" s="105">
        <v>149.71</v>
      </c>
      <c r="F103" s="82"/>
      <c r="G103" s="82"/>
      <c r="H103" s="82">
        <v>0.86</v>
      </c>
      <c r="I103" s="82">
        <f t="shared" si="23"/>
        <v>0.57444392492151486</v>
      </c>
      <c r="J103" s="82" t="e">
        <f t="shared" si="24"/>
        <v>#DIV/0!</v>
      </c>
    </row>
    <row r="104" spans="1:10" s="140" customFormat="1" x14ac:dyDescent="0.25">
      <c r="A104" s="142"/>
      <c r="B104" s="101">
        <v>3295</v>
      </c>
      <c r="C104" s="104" t="s">
        <v>214</v>
      </c>
      <c r="D104" s="104" t="s">
        <v>185</v>
      </c>
      <c r="E104" s="105">
        <v>19.91</v>
      </c>
      <c r="F104" s="82"/>
      <c r="G104" s="82"/>
      <c r="H104" s="82">
        <v>2.65</v>
      </c>
      <c r="I104" s="82">
        <f t="shared" si="23"/>
        <v>13.309894525364138</v>
      </c>
      <c r="J104" s="82" t="e">
        <f t="shared" si="24"/>
        <v>#DIV/0!</v>
      </c>
    </row>
    <row r="105" spans="1:10" s="140" customFormat="1" x14ac:dyDescent="0.25">
      <c r="A105" s="142"/>
      <c r="B105" s="101">
        <v>3299</v>
      </c>
      <c r="C105" s="104" t="s">
        <v>214</v>
      </c>
      <c r="D105" s="104" t="s">
        <v>194</v>
      </c>
      <c r="E105" s="105">
        <v>2654.46</v>
      </c>
      <c r="F105" s="82"/>
      <c r="G105" s="82"/>
      <c r="H105" s="82">
        <v>2249.79</v>
      </c>
      <c r="I105" s="82">
        <f t="shared" si="23"/>
        <v>84.755091431025519</v>
      </c>
      <c r="J105" s="82" t="e">
        <f t="shared" si="24"/>
        <v>#DIV/0!</v>
      </c>
    </row>
    <row r="106" spans="1:10" s="140" customFormat="1" x14ac:dyDescent="0.25">
      <c r="A106" s="142"/>
      <c r="B106" s="182"/>
      <c r="C106" s="192" t="s">
        <v>232</v>
      </c>
      <c r="D106" s="192" t="s">
        <v>124</v>
      </c>
      <c r="E106" s="193">
        <v>0</v>
      </c>
      <c r="F106" s="173">
        <v>809.43</v>
      </c>
      <c r="G106" s="173">
        <v>809.43</v>
      </c>
      <c r="H106" s="173">
        <v>809.43</v>
      </c>
      <c r="I106" s="173" t="e">
        <f t="shared" si="23"/>
        <v>#DIV/0!</v>
      </c>
      <c r="J106" s="173">
        <f t="shared" si="24"/>
        <v>100</v>
      </c>
    </row>
    <row r="107" spans="1:10" s="140" customFormat="1" x14ac:dyDescent="0.25">
      <c r="A107" s="142"/>
      <c r="B107" s="101">
        <v>3299</v>
      </c>
      <c r="C107" s="104" t="s">
        <v>232</v>
      </c>
      <c r="D107" s="104" t="s">
        <v>194</v>
      </c>
      <c r="E107" s="105"/>
      <c r="F107" s="82"/>
      <c r="G107" s="82"/>
      <c r="H107" s="82">
        <v>809.43</v>
      </c>
      <c r="I107" s="82" t="e">
        <f t="shared" si="23"/>
        <v>#DIV/0!</v>
      </c>
      <c r="J107" s="82" t="e">
        <f t="shared" si="24"/>
        <v>#DIV/0!</v>
      </c>
    </row>
    <row r="108" spans="1:10" s="140" customFormat="1" x14ac:dyDescent="0.25">
      <c r="A108" s="14"/>
      <c r="B108" s="91"/>
      <c r="C108" s="90" t="s">
        <v>55</v>
      </c>
      <c r="D108" s="90" t="s">
        <v>56</v>
      </c>
      <c r="E108" s="172">
        <v>267956.19</v>
      </c>
      <c r="F108" s="80">
        <v>287250.96000000002</v>
      </c>
      <c r="G108" s="80">
        <v>282851.40999999997</v>
      </c>
      <c r="H108" s="80">
        <f>SUM(H109:H128)</f>
        <v>281235.65999999997</v>
      </c>
      <c r="I108" s="80">
        <f t="shared" si="23"/>
        <v>104.95583625069456</v>
      </c>
      <c r="J108" s="80">
        <f t="shared" si="24"/>
        <v>99.428763674892068</v>
      </c>
    </row>
    <row r="109" spans="1:10" s="140" customFormat="1" x14ac:dyDescent="0.25">
      <c r="A109" s="14"/>
      <c r="B109" s="108">
        <v>3211</v>
      </c>
      <c r="C109" s="102" t="s">
        <v>227</v>
      </c>
      <c r="D109" s="102" t="s">
        <v>168</v>
      </c>
      <c r="E109" s="103">
        <v>3979.1</v>
      </c>
      <c r="F109" s="82"/>
      <c r="G109" s="82"/>
      <c r="H109" s="82">
        <v>2363.85</v>
      </c>
      <c r="I109" s="82">
        <f t="shared" si="23"/>
        <v>59.406649744917196</v>
      </c>
      <c r="J109" s="82" t="e">
        <f t="shared" si="24"/>
        <v>#DIV/0!</v>
      </c>
    </row>
    <row r="110" spans="1:10" s="140" customFormat="1" x14ac:dyDescent="0.25">
      <c r="A110" s="14"/>
      <c r="B110" s="108">
        <v>3213</v>
      </c>
      <c r="C110" s="191" t="s">
        <v>227</v>
      </c>
      <c r="D110" s="102" t="s">
        <v>182</v>
      </c>
      <c r="E110" s="103">
        <v>1544.56</v>
      </c>
      <c r="F110" s="82"/>
      <c r="G110" s="82"/>
      <c r="H110" s="82">
        <v>1051.28</v>
      </c>
      <c r="I110" s="82">
        <f t="shared" si="23"/>
        <v>68.063396695499051</v>
      </c>
      <c r="J110" s="82" t="e">
        <f t="shared" si="24"/>
        <v>#DIV/0!</v>
      </c>
    </row>
    <row r="111" spans="1:10" s="140" customFormat="1" x14ac:dyDescent="0.25">
      <c r="A111" s="14"/>
      <c r="B111" s="108">
        <v>3214</v>
      </c>
      <c r="C111" s="191" t="s">
        <v>227</v>
      </c>
      <c r="D111" s="102" t="s">
        <v>183</v>
      </c>
      <c r="E111" s="103">
        <v>581.59</v>
      </c>
      <c r="F111" s="82"/>
      <c r="G111" s="82"/>
      <c r="H111" s="82">
        <v>875.33</v>
      </c>
      <c r="I111" s="82">
        <f t="shared" si="23"/>
        <v>150.50637046716759</v>
      </c>
      <c r="J111" s="82" t="e">
        <f t="shared" si="24"/>
        <v>#DIV/0!</v>
      </c>
    </row>
    <row r="112" spans="1:10" s="140" customFormat="1" x14ac:dyDescent="0.25">
      <c r="A112" s="14"/>
      <c r="B112" s="108">
        <v>3221</v>
      </c>
      <c r="C112" s="191" t="s">
        <v>227</v>
      </c>
      <c r="D112" s="102" t="s">
        <v>169</v>
      </c>
      <c r="E112" s="103">
        <v>20921.509999999998</v>
      </c>
      <c r="F112" s="82"/>
      <c r="G112" s="82"/>
      <c r="H112" s="82">
        <v>24748.2</v>
      </c>
      <c r="I112" s="82">
        <f t="shared" si="23"/>
        <v>118.2906969908004</v>
      </c>
      <c r="J112" s="82" t="e">
        <f t="shared" si="24"/>
        <v>#DIV/0!</v>
      </c>
    </row>
    <row r="113" spans="1:11" s="140" customFormat="1" x14ac:dyDescent="0.25">
      <c r="A113" s="14"/>
      <c r="B113" s="108">
        <v>3222</v>
      </c>
      <c r="C113" s="191" t="s">
        <v>227</v>
      </c>
      <c r="D113" s="102" t="s">
        <v>175</v>
      </c>
      <c r="E113" s="103">
        <v>0</v>
      </c>
      <c r="F113" s="82"/>
      <c r="G113" s="82"/>
      <c r="H113" s="82">
        <v>30.46</v>
      </c>
      <c r="I113" s="82" t="e">
        <f t="shared" si="23"/>
        <v>#DIV/0!</v>
      </c>
      <c r="J113" s="82" t="e">
        <f t="shared" si="24"/>
        <v>#DIV/0!</v>
      </c>
    </row>
    <row r="114" spans="1:11" s="140" customFormat="1" x14ac:dyDescent="0.25">
      <c r="A114" s="14"/>
      <c r="B114" s="108">
        <v>3223</v>
      </c>
      <c r="C114" s="191" t="s">
        <v>227</v>
      </c>
      <c r="D114" s="102" t="s">
        <v>199</v>
      </c>
      <c r="E114" s="103">
        <v>68536.960000000006</v>
      </c>
      <c r="F114" s="82"/>
      <c r="G114" s="82"/>
      <c r="H114" s="82">
        <v>70252.789999999994</v>
      </c>
      <c r="I114" s="82">
        <f t="shared" si="23"/>
        <v>102.50351051461865</v>
      </c>
      <c r="J114" s="82" t="e">
        <f t="shared" si="24"/>
        <v>#DIV/0!</v>
      </c>
    </row>
    <row r="115" spans="1:11" s="140" customFormat="1" x14ac:dyDescent="0.25">
      <c r="A115" s="14"/>
      <c r="B115" s="108">
        <v>3224</v>
      </c>
      <c r="C115" s="191" t="s">
        <v>227</v>
      </c>
      <c r="D115" s="102" t="s">
        <v>200</v>
      </c>
      <c r="E115" s="103">
        <v>5651.59</v>
      </c>
      <c r="F115" s="82"/>
      <c r="G115" s="82"/>
      <c r="H115" s="82">
        <v>6663.65</v>
      </c>
      <c r="I115" s="82">
        <f t="shared" si="23"/>
        <v>117.90752690835676</v>
      </c>
      <c r="J115" s="82" t="e">
        <f t="shared" si="24"/>
        <v>#DIV/0!</v>
      </c>
    </row>
    <row r="116" spans="1:11" s="140" customFormat="1" x14ac:dyDescent="0.25">
      <c r="A116" s="14"/>
      <c r="B116" s="108">
        <v>3225</v>
      </c>
      <c r="C116" s="191" t="s">
        <v>227</v>
      </c>
      <c r="D116" s="102" t="s">
        <v>174</v>
      </c>
      <c r="E116" s="103">
        <v>3244.72</v>
      </c>
      <c r="F116" s="82"/>
      <c r="G116" s="82"/>
      <c r="H116" s="82">
        <v>2707.41</v>
      </c>
      <c r="I116" s="82">
        <f t="shared" si="23"/>
        <v>83.440481767301961</v>
      </c>
      <c r="J116" s="82" t="e">
        <f t="shared" si="24"/>
        <v>#DIV/0!</v>
      </c>
    </row>
    <row r="117" spans="1:11" s="140" customFormat="1" x14ac:dyDescent="0.25">
      <c r="A117" s="14"/>
      <c r="B117" s="108">
        <v>3227</v>
      </c>
      <c r="C117" s="191" t="s">
        <v>227</v>
      </c>
      <c r="D117" s="102" t="s">
        <v>201</v>
      </c>
      <c r="E117" s="103">
        <v>0</v>
      </c>
      <c r="F117" s="82"/>
      <c r="G117" s="82"/>
      <c r="H117" s="82">
        <v>822.71</v>
      </c>
      <c r="I117" s="82" t="e">
        <f t="shared" si="23"/>
        <v>#DIV/0!</v>
      </c>
      <c r="J117" s="82" t="e">
        <f t="shared" si="24"/>
        <v>#DIV/0!</v>
      </c>
    </row>
    <row r="118" spans="1:11" s="140" customFormat="1" x14ac:dyDescent="0.25">
      <c r="A118" s="14"/>
      <c r="B118" s="108">
        <v>3231</v>
      </c>
      <c r="C118" s="191" t="s">
        <v>227</v>
      </c>
      <c r="D118" s="102" t="s">
        <v>170</v>
      </c>
      <c r="E118" s="103">
        <v>112007.74</v>
      </c>
      <c r="F118" s="82"/>
      <c r="G118" s="82"/>
      <c r="H118" s="82">
        <v>115680.72</v>
      </c>
      <c r="I118" s="82">
        <f t="shared" si="23"/>
        <v>103.27921981105948</v>
      </c>
      <c r="J118" s="82" t="e">
        <f t="shared" si="24"/>
        <v>#DIV/0!</v>
      </c>
    </row>
    <row r="119" spans="1:11" s="140" customFormat="1" x14ac:dyDescent="0.25">
      <c r="A119" s="14"/>
      <c r="B119" s="108">
        <v>3232</v>
      </c>
      <c r="C119" s="191" t="s">
        <v>227</v>
      </c>
      <c r="D119" s="102" t="s">
        <v>186</v>
      </c>
      <c r="E119" s="103">
        <v>14069.85</v>
      </c>
      <c r="F119" s="82"/>
      <c r="G119" s="82"/>
      <c r="H119" s="82">
        <f>9844.02+4656.49</f>
        <v>14500.51</v>
      </c>
      <c r="I119" s="82">
        <f t="shared" si="23"/>
        <v>103.06087129571388</v>
      </c>
      <c r="J119" s="82" t="e">
        <f t="shared" si="24"/>
        <v>#DIV/0!</v>
      </c>
      <c r="K119" s="187"/>
    </row>
    <row r="120" spans="1:11" x14ac:dyDescent="0.25">
      <c r="A120" s="14"/>
      <c r="B120" s="108">
        <v>3234</v>
      </c>
      <c r="C120" s="191" t="s">
        <v>227</v>
      </c>
      <c r="D120" s="102" t="s">
        <v>202</v>
      </c>
      <c r="E120" s="103">
        <v>11289.93</v>
      </c>
      <c r="F120" s="82"/>
      <c r="G120" s="82"/>
      <c r="H120" s="82">
        <v>16131.13</v>
      </c>
      <c r="I120" s="82">
        <f t="shared" si="23"/>
        <v>142.88069102288497</v>
      </c>
      <c r="J120" s="82" t="e">
        <f t="shared" si="24"/>
        <v>#DIV/0!</v>
      </c>
    </row>
    <row r="121" spans="1:11" s="140" customFormat="1" x14ac:dyDescent="0.25">
      <c r="A121" s="14"/>
      <c r="B121" s="108">
        <v>3236</v>
      </c>
      <c r="C121" s="191" t="s">
        <v>227</v>
      </c>
      <c r="D121" s="102" t="s">
        <v>203</v>
      </c>
      <c r="E121" s="103">
        <v>1911.21</v>
      </c>
      <c r="F121" s="82"/>
      <c r="G121" s="82"/>
      <c r="H121" s="82">
        <v>2548.3200000000002</v>
      </c>
      <c r="I121" s="82">
        <f t="shared" si="23"/>
        <v>133.33542624829298</v>
      </c>
      <c r="J121" s="82" t="e">
        <f t="shared" si="24"/>
        <v>#DIV/0!</v>
      </c>
    </row>
    <row r="122" spans="1:11" s="140" customFormat="1" x14ac:dyDescent="0.25">
      <c r="A122" s="14"/>
      <c r="B122" s="108">
        <v>3237</v>
      </c>
      <c r="C122" s="191" t="s">
        <v>227</v>
      </c>
      <c r="D122" s="102" t="s">
        <v>184</v>
      </c>
      <c r="E122" s="103">
        <v>17837.060000000001</v>
      </c>
      <c r="F122" s="82"/>
      <c r="G122" s="82"/>
      <c r="H122" s="82">
        <f>16876.6+620.97</f>
        <v>17497.57</v>
      </c>
      <c r="I122" s="82">
        <f t="shared" si="23"/>
        <v>98.096715490108792</v>
      </c>
      <c r="J122" s="82" t="e">
        <f t="shared" si="24"/>
        <v>#DIV/0!</v>
      </c>
    </row>
    <row r="123" spans="1:11" x14ac:dyDescent="0.25">
      <c r="A123" s="14"/>
      <c r="B123" s="108">
        <v>3238</v>
      </c>
      <c r="C123" s="191" t="s">
        <v>227</v>
      </c>
      <c r="D123" s="102" t="s">
        <v>193</v>
      </c>
      <c r="E123" s="103">
        <v>1627.51</v>
      </c>
      <c r="F123" s="82"/>
      <c r="G123" s="82"/>
      <c r="H123" s="82">
        <v>1291.0999999999999</v>
      </c>
      <c r="I123" s="82">
        <f t="shared" si="23"/>
        <v>79.329773703387374</v>
      </c>
      <c r="J123" s="82" t="e">
        <f t="shared" si="24"/>
        <v>#DIV/0!</v>
      </c>
    </row>
    <row r="124" spans="1:11" s="140" customFormat="1" x14ac:dyDescent="0.25">
      <c r="A124" s="14"/>
      <c r="B124" s="108">
        <v>3239</v>
      </c>
      <c r="C124" s="191" t="s">
        <v>227</v>
      </c>
      <c r="D124" s="102" t="s">
        <v>171</v>
      </c>
      <c r="E124" s="103">
        <v>1118.03</v>
      </c>
      <c r="F124" s="82"/>
      <c r="G124" s="82"/>
      <c r="H124" s="82">
        <v>870.94</v>
      </c>
      <c r="I124" s="82">
        <f t="shared" si="23"/>
        <v>77.899519690884873</v>
      </c>
      <c r="J124" s="82" t="e">
        <f t="shared" si="24"/>
        <v>#DIV/0!</v>
      </c>
    </row>
    <row r="125" spans="1:11" x14ac:dyDescent="0.25">
      <c r="A125" s="14"/>
      <c r="B125" s="108">
        <v>3293</v>
      </c>
      <c r="C125" s="191" t="s">
        <v>227</v>
      </c>
      <c r="D125" s="102" t="s">
        <v>237</v>
      </c>
      <c r="E125" s="103">
        <v>1783.76</v>
      </c>
      <c r="F125" s="82"/>
      <c r="G125" s="82"/>
      <c r="H125" s="82">
        <v>1800.99</v>
      </c>
      <c r="I125" s="82">
        <f t="shared" si="23"/>
        <v>100.96593712158585</v>
      </c>
      <c r="J125" s="82" t="e">
        <f t="shared" si="24"/>
        <v>#DIV/0!</v>
      </c>
    </row>
    <row r="126" spans="1:11" s="140" customFormat="1" x14ac:dyDescent="0.25">
      <c r="A126" s="14"/>
      <c r="B126" s="108">
        <v>3294</v>
      </c>
      <c r="C126" s="191" t="s">
        <v>227</v>
      </c>
      <c r="D126" s="102" t="s">
        <v>205</v>
      </c>
      <c r="E126" s="103">
        <v>159.27000000000001</v>
      </c>
      <c r="F126" s="82"/>
      <c r="G126" s="82"/>
      <c r="H126" s="82">
        <v>163.09</v>
      </c>
      <c r="I126" s="82">
        <f t="shared" si="23"/>
        <v>102.39844289571167</v>
      </c>
      <c r="J126" s="82" t="e">
        <f t="shared" si="24"/>
        <v>#DIV/0!</v>
      </c>
    </row>
    <row r="127" spans="1:11" x14ac:dyDescent="0.25">
      <c r="A127" s="14"/>
      <c r="B127" s="108">
        <v>3295</v>
      </c>
      <c r="C127" s="191" t="s">
        <v>227</v>
      </c>
      <c r="D127" s="102" t="s">
        <v>185</v>
      </c>
      <c r="E127" s="103">
        <v>459.22</v>
      </c>
      <c r="F127" s="82"/>
      <c r="G127" s="82"/>
      <c r="H127" s="82">
        <v>136.72999999999999</v>
      </c>
      <c r="I127" s="82">
        <f t="shared" si="23"/>
        <v>29.77440006968337</v>
      </c>
      <c r="J127" s="82" t="e">
        <f t="shared" si="24"/>
        <v>#DIV/0!</v>
      </c>
    </row>
    <row r="128" spans="1:11" s="140" customFormat="1" x14ac:dyDescent="0.25">
      <c r="A128" s="14"/>
      <c r="B128" s="108">
        <v>3299</v>
      </c>
      <c r="C128" s="191" t="s">
        <v>227</v>
      </c>
      <c r="D128" s="102" t="s">
        <v>194</v>
      </c>
      <c r="E128" s="103">
        <v>1232.58</v>
      </c>
      <c r="F128" s="82"/>
      <c r="G128" s="82"/>
      <c r="H128" s="82">
        <v>1098.8800000000001</v>
      </c>
      <c r="I128" s="82">
        <f t="shared" si="23"/>
        <v>89.152833893134741</v>
      </c>
      <c r="J128" s="82" t="e">
        <f t="shared" si="24"/>
        <v>#DIV/0!</v>
      </c>
    </row>
    <row r="129" spans="1:11" s="140" customFormat="1" x14ac:dyDescent="0.25">
      <c r="A129" s="10"/>
      <c r="B129" s="89"/>
      <c r="C129" s="90" t="s">
        <v>43</v>
      </c>
      <c r="D129" s="184" t="s">
        <v>44</v>
      </c>
      <c r="E129" s="186">
        <v>82.12</v>
      </c>
      <c r="F129" s="80">
        <v>49.77</v>
      </c>
      <c r="G129" s="80">
        <v>364.77</v>
      </c>
      <c r="H129" s="80">
        <f>H130+H131</f>
        <v>362.38</v>
      </c>
      <c r="I129" s="80">
        <f t="shared" si="23"/>
        <v>441.28105211885043</v>
      </c>
      <c r="J129" s="80">
        <f t="shared" si="24"/>
        <v>99.34479260904132</v>
      </c>
    </row>
    <row r="130" spans="1:11" s="140" customFormat="1" x14ac:dyDescent="0.25">
      <c r="A130" s="142"/>
      <c r="B130" s="101">
        <v>3232</v>
      </c>
      <c r="C130" s="102" t="s">
        <v>220</v>
      </c>
      <c r="D130" s="106" t="s">
        <v>186</v>
      </c>
      <c r="E130" s="109">
        <v>82.12</v>
      </c>
      <c r="F130" s="82"/>
      <c r="G130" s="82"/>
      <c r="H130" s="82">
        <v>312.63</v>
      </c>
      <c r="I130" s="82">
        <f t="shared" si="23"/>
        <v>380.69897710667317</v>
      </c>
      <c r="J130" s="82" t="e">
        <f t="shared" si="24"/>
        <v>#DIV/0!</v>
      </c>
    </row>
    <row r="131" spans="1:11" s="140" customFormat="1" x14ac:dyDescent="0.25">
      <c r="A131" s="142"/>
      <c r="B131" s="101">
        <v>3232</v>
      </c>
      <c r="C131" s="102" t="s">
        <v>233</v>
      </c>
      <c r="D131" s="106" t="s">
        <v>186</v>
      </c>
      <c r="E131" s="109">
        <v>0</v>
      </c>
      <c r="F131" s="82"/>
      <c r="G131" s="82"/>
      <c r="H131" s="82">
        <v>49.75</v>
      </c>
      <c r="I131" s="82" t="e">
        <f t="shared" si="23"/>
        <v>#DIV/0!</v>
      </c>
      <c r="J131" s="82" t="e">
        <f t="shared" si="24"/>
        <v>#DIV/0!</v>
      </c>
    </row>
    <row r="132" spans="1:11" s="140" customFormat="1" x14ac:dyDescent="0.25">
      <c r="A132" s="10"/>
      <c r="B132" s="89"/>
      <c r="C132" s="90" t="s">
        <v>145</v>
      </c>
      <c r="D132" s="184" t="s">
        <v>146</v>
      </c>
      <c r="E132" s="186">
        <v>283.10000000000002</v>
      </c>
      <c r="F132" s="80">
        <v>0</v>
      </c>
      <c r="G132" s="80">
        <v>272</v>
      </c>
      <c r="H132" s="80">
        <f>H133</f>
        <v>272</v>
      </c>
      <c r="I132" s="80">
        <f t="shared" si="23"/>
        <v>96.07912398445778</v>
      </c>
      <c r="J132" s="80">
        <f t="shared" si="24"/>
        <v>100</v>
      </c>
    </row>
    <row r="133" spans="1:11" s="140" customFormat="1" x14ac:dyDescent="0.25">
      <c r="A133" s="142"/>
      <c r="B133" s="101">
        <v>3222</v>
      </c>
      <c r="C133" s="102" t="s">
        <v>224</v>
      </c>
      <c r="D133" s="106" t="s">
        <v>175</v>
      </c>
      <c r="E133" s="109">
        <v>283.10000000000002</v>
      </c>
      <c r="F133" s="82"/>
      <c r="G133" s="82"/>
      <c r="H133" s="82">
        <v>272</v>
      </c>
      <c r="I133" s="82">
        <f t="shared" ref="I133:I196" si="25">H133/E133*100</f>
        <v>96.07912398445778</v>
      </c>
      <c r="J133" s="82" t="e">
        <f t="shared" ref="J133:J196" si="26">H133/G133*100</f>
        <v>#DIV/0!</v>
      </c>
    </row>
    <row r="134" spans="1:11" s="140" customFormat="1" x14ac:dyDescent="0.25">
      <c r="A134" s="10"/>
      <c r="B134" s="189"/>
      <c r="C134" s="90" t="s">
        <v>53</v>
      </c>
      <c r="D134" s="90" t="s">
        <v>54</v>
      </c>
      <c r="E134" s="172">
        <v>4330.6899999999996</v>
      </c>
      <c r="F134" s="80">
        <v>6638.16</v>
      </c>
      <c r="G134" s="80">
        <v>2918.51</v>
      </c>
      <c r="H134" s="80">
        <f>H135</f>
        <v>2918.51</v>
      </c>
      <c r="I134" s="80">
        <f t="shared" si="25"/>
        <v>67.391339486317435</v>
      </c>
      <c r="J134" s="80">
        <f t="shared" si="26"/>
        <v>100</v>
      </c>
    </row>
    <row r="135" spans="1:11" s="140" customFormat="1" x14ac:dyDescent="0.25">
      <c r="A135" s="142"/>
      <c r="B135" s="101">
        <v>3212</v>
      </c>
      <c r="C135" s="102" t="s">
        <v>213</v>
      </c>
      <c r="D135" s="102" t="s">
        <v>236</v>
      </c>
      <c r="E135" s="103">
        <v>4330.6899999999996</v>
      </c>
      <c r="F135" s="82"/>
      <c r="G135" s="82"/>
      <c r="H135" s="82">
        <v>2918.51</v>
      </c>
      <c r="I135" s="82">
        <f t="shared" si="25"/>
        <v>67.391339486317435</v>
      </c>
      <c r="J135" s="82" t="e">
        <f t="shared" si="26"/>
        <v>#DIV/0!</v>
      </c>
    </row>
    <row r="136" spans="1:11" s="140" customFormat="1" x14ac:dyDescent="0.25">
      <c r="A136" s="10"/>
      <c r="B136" s="89"/>
      <c r="C136" s="90" t="s">
        <v>39</v>
      </c>
      <c r="D136" s="90" t="s">
        <v>40</v>
      </c>
      <c r="E136" s="172">
        <v>92049</v>
      </c>
      <c r="F136" s="80">
        <v>279476.74</v>
      </c>
      <c r="G136" s="80">
        <f>G137+G152</f>
        <v>267001.39</v>
      </c>
      <c r="H136" s="80">
        <f>H137+H152</f>
        <v>244156.99</v>
      </c>
      <c r="I136" s="80">
        <f t="shared" si="25"/>
        <v>265.24675987789112</v>
      </c>
      <c r="J136" s="80">
        <f t="shared" si="26"/>
        <v>91.444089485826268</v>
      </c>
    </row>
    <row r="137" spans="1:11" s="140" customFormat="1" x14ac:dyDescent="0.25">
      <c r="A137" s="142"/>
      <c r="B137" s="182"/>
      <c r="C137" s="183" t="s">
        <v>210</v>
      </c>
      <c r="D137" s="183" t="s">
        <v>99</v>
      </c>
      <c r="E137" s="188">
        <f>SUM(E138:E151)</f>
        <v>92049</v>
      </c>
      <c r="F137" s="173">
        <v>278149.51</v>
      </c>
      <c r="G137" s="173">
        <v>265010.55</v>
      </c>
      <c r="H137" s="173">
        <f>SUM(H138:H151)</f>
        <v>242166.15</v>
      </c>
      <c r="I137" s="173">
        <f t="shared" si="25"/>
        <v>263.08395528468532</v>
      </c>
      <c r="J137" s="173">
        <f t="shared" si="26"/>
        <v>91.379814879068022</v>
      </c>
    </row>
    <row r="138" spans="1:11" s="140" customFormat="1" x14ac:dyDescent="0.25">
      <c r="A138" s="142"/>
      <c r="B138" s="101">
        <v>3211</v>
      </c>
      <c r="C138" s="102" t="s">
        <v>210</v>
      </c>
      <c r="D138" s="102" t="s">
        <v>168</v>
      </c>
      <c r="E138" s="103">
        <v>645.55999999999995</v>
      </c>
      <c r="F138" s="82"/>
      <c r="G138" s="82"/>
      <c r="H138" s="82">
        <v>210.01</v>
      </c>
      <c r="I138" s="82">
        <f t="shared" si="25"/>
        <v>32.531445566639817</v>
      </c>
      <c r="J138" s="82" t="e">
        <f t="shared" si="26"/>
        <v>#DIV/0!</v>
      </c>
    </row>
    <row r="139" spans="1:11" s="140" customFormat="1" x14ac:dyDescent="0.25">
      <c r="A139" s="142"/>
      <c r="B139" s="101">
        <v>3212</v>
      </c>
      <c r="C139" s="102" t="s">
        <v>210</v>
      </c>
      <c r="D139" s="102" t="s">
        <v>236</v>
      </c>
      <c r="E139" s="103">
        <v>80210.67</v>
      </c>
      <c r="F139" s="82"/>
      <c r="G139" s="82"/>
      <c r="H139" s="82">
        <v>84112.57</v>
      </c>
      <c r="I139" s="82">
        <f t="shared" si="25"/>
        <v>104.8645647767311</v>
      </c>
      <c r="J139" s="82" t="e">
        <f t="shared" si="26"/>
        <v>#DIV/0!</v>
      </c>
    </row>
    <row r="140" spans="1:11" s="140" customFormat="1" x14ac:dyDescent="0.25">
      <c r="A140" s="142"/>
      <c r="B140" s="101">
        <v>3213</v>
      </c>
      <c r="C140" s="102" t="s">
        <v>210</v>
      </c>
      <c r="D140" s="102" t="s">
        <v>182</v>
      </c>
      <c r="E140" s="103">
        <v>0</v>
      </c>
      <c r="F140" s="82"/>
      <c r="G140" s="82"/>
      <c r="H140" s="82">
        <v>1038.3599999999999</v>
      </c>
      <c r="I140" s="82" t="e">
        <f t="shared" si="25"/>
        <v>#DIV/0!</v>
      </c>
      <c r="J140" s="82" t="e">
        <f t="shared" si="26"/>
        <v>#DIV/0!</v>
      </c>
    </row>
    <row r="141" spans="1:11" s="140" customFormat="1" x14ac:dyDescent="0.25">
      <c r="A141" s="142"/>
      <c r="B141" s="101">
        <v>3214</v>
      </c>
      <c r="C141" s="102" t="s">
        <v>210</v>
      </c>
      <c r="D141" s="102" t="s">
        <v>183</v>
      </c>
      <c r="E141" s="103">
        <v>0</v>
      </c>
      <c r="F141" s="82"/>
      <c r="G141" s="82"/>
      <c r="H141" s="82">
        <v>80.760000000000005</v>
      </c>
      <c r="I141" s="82" t="e">
        <f t="shared" si="25"/>
        <v>#DIV/0!</v>
      </c>
      <c r="J141" s="82" t="e">
        <f t="shared" si="26"/>
        <v>#DIV/0!</v>
      </c>
    </row>
    <row r="142" spans="1:11" s="140" customFormat="1" x14ac:dyDescent="0.25">
      <c r="A142" s="142"/>
      <c r="B142" s="101">
        <v>3221</v>
      </c>
      <c r="C142" s="102" t="s">
        <v>210</v>
      </c>
      <c r="D142" s="102" t="s">
        <v>169</v>
      </c>
      <c r="E142" s="103">
        <v>254.64</v>
      </c>
      <c r="F142" s="82"/>
      <c r="G142" s="82"/>
      <c r="H142" s="82">
        <v>29.33</v>
      </c>
      <c r="I142" s="82">
        <f t="shared" si="25"/>
        <v>11.518221803330192</v>
      </c>
      <c r="J142" s="82" t="e">
        <f t="shared" si="26"/>
        <v>#DIV/0!</v>
      </c>
      <c r="K142" s="187"/>
    </row>
    <row r="143" spans="1:11" s="140" customFormat="1" x14ac:dyDescent="0.25">
      <c r="A143" s="142"/>
      <c r="B143" s="101">
        <v>3222</v>
      </c>
      <c r="C143" s="102" t="s">
        <v>210</v>
      </c>
      <c r="D143" s="102" t="s">
        <v>175</v>
      </c>
      <c r="E143" s="103">
        <v>0</v>
      </c>
      <c r="F143" s="82"/>
      <c r="G143" s="82"/>
      <c r="H143" s="82">
        <v>146472.72</v>
      </c>
      <c r="I143" s="82" t="e">
        <f t="shared" si="25"/>
        <v>#DIV/0!</v>
      </c>
      <c r="J143" s="82" t="e">
        <f t="shared" si="26"/>
        <v>#DIV/0!</v>
      </c>
    </row>
    <row r="144" spans="1:11" s="140" customFormat="1" x14ac:dyDescent="0.25">
      <c r="A144" s="142"/>
      <c r="B144" s="101">
        <v>3225</v>
      </c>
      <c r="C144" s="102" t="s">
        <v>210</v>
      </c>
      <c r="D144" s="102" t="s">
        <v>174</v>
      </c>
      <c r="E144" s="103">
        <v>243.75</v>
      </c>
      <c r="F144" s="82"/>
      <c r="G144" s="82"/>
      <c r="H144" s="82">
        <v>663.62</v>
      </c>
      <c r="I144" s="82">
        <f t="shared" si="25"/>
        <v>272.25435897435898</v>
      </c>
      <c r="J144" s="82" t="e">
        <f t="shared" si="26"/>
        <v>#DIV/0!</v>
      </c>
    </row>
    <row r="145" spans="1:10" s="140" customFormat="1" x14ac:dyDescent="0.25">
      <c r="A145" s="142"/>
      <c r="B145" s="101">
        <v>3231</v>
      </c>
      <c r="C145" s="102" t="s">
        <v>210</v>
      </c>
      <c r="D145" s="102" t="s">
        <v>170</v>
      </c>
      <c r="E145" s="103">
        <v>1194.5</v>
      </c>
      <c r="F145" s="82"/>
      <c r="G145" s="82"/>
      <c r="H145" s="82">
        <v>302.99</v>
      </c>
      <c r="I145" s="82">
        <f t="shared" si="25"/>
        <v>25.365424863959817</v>
      </c>
      <c r="J145" s="82" t="e">
        <f t="shared" si="26"/>
        <v>#DIV/0!</v>
      </c>
    </row>
    <row r="146" spans="1:10" s="140" customFormat="1" x14ac:dyDescent="0.25">
      <c r="A146" s="142"/>
      <c r="B146" s="101">
        <v>3232</v>
      </c>
      <c r="C146" s="102" t="s">
        <v>210</v>
      </c>
      <c r="D146" s="102" t="s">
        <v>186</v>
      </c>
      <c r="E146" s="103">
        <v>0</v>
      </c>
      <c r="F146" s="82"/>
      <c r="G146" s="82"/>
      <c r="H146" s="82">
        <v>4641.25</v>
      </c>
      <c r="I146" s="82" t="e">
        <f t="shared" si="25"/>
        <v>#DIV/0!</v>
      </c>
      <c r="J146" s="82" t="e">
        <f t="shared" si="26"/>
        <v>#DIV/0!</v>
      </c>
    </row>
    <row r="147" spans="1:10" s="140" customFormat="1" x14ac:dyDescent="0.25">
      <c r="A147" s="142"/>
      <c r="B147" s="101">
        <v>3236</v>
      </c>
      <c r="C147" s="102" t="s">
        <v>210</v>
      </c>
      <c r="D147" s="102" t="s">
        <v>203</v>
      </c>
      <c r="E147" s="103">
        <v>3195.97</v>
      </c>
      <c r="F147" s="82"/>
      <c r="G147" s="82"/>
      <c r="H147" s="82">
        <v>0</v>
      </c>
      <c r="I147" s="82">
        <f t="shared" si="25"/>
        <v>0</v>
      </c>
      <c r="J147" s="82" t="e">
        <f t="shared" si="26"/>
        <v>#DIV/0!</v>
      </c>
    </row>
    <row r="148" spans="1:10" x14ac:dyDescent="0.25">
      <c r="A148" s="142"/>
      <c r="B148" s="101">
        <v>3237</v>
      </c>
      <c r="C148" s="102" t="s">
        <v>210</v>
      </c>
      <c r="D148" s="102" t="s">
        <v>184</v>
      </c>
      <c r="E148" s="103">
        <v>0</v>
      </c>
      <c r="F148" s="82"/>
      <c r="G148" s="82"/>
      <c r="H148" s="82">
        <v>833.6</v>
      </c>
      <c r="I148" s="82" t="e">
        <f t="shared" si="25"/>
        <v>#DIV/0!</v>
      </c>
      <c r="J148" s="82" t="e">
        <f t="shared" si="26"/>
        <v>#DIV/0!</v>
      </c>
    </row>
    <row r="149" spans="1:10" s="40" customFormat="1" x14ac:dyDescent="0.25">
      <c r="A149" s="142"/>
      <c r="B149" s="101">
        <v>3239</v>
      </c>
      <c r="C149" s="102" t="s">
        <v>210</v>
      </c>
      <c r="D149" s="102" t="s">
        <v>171</v>
      </c>
      <c r="E149" s="103">
        <v>1858.12</v>
      </c>
      <c r="F149" s="82"/>
      <c r="G149" s="82"/>
      <c r="H149" s="82">
        <v>0</v>
      </c>
      <c r="I149" s="82">
        <f t="shared" si="25"/>
        <v>0</v>
      </c>
      <c r="J149" s="82" t="e">
        <f t="shared" si="26"/>
        <v>#DIV/0!</v>
      </c>
    </row>
    <row r="150" spans="1:10" s="40" customFormat="1" x14ac:dyDescent="0.25">
      <c r="A150" s="142"/>
      <c r="B150" s="101">
        <v>3295</v>
      </c>
      <c r="C150" s="102" t="s">
        <v>210</v>
      </c>
      <c r="D150" s="102" t="s">
        <v>185</v>
      </c>
      <c r="E150" s="103">
        <v>3195.3</v>
      </c>
      <c r="F150" s="82"/>
      <c r="G150" s="82"/>
      <c r="H150" s="82">
        <v>3345.45</v>
      </c>
      <c r="I150" s="82">
        <f t="shared" si="25"/>
        <v>104.69908928739085</v>
      </c>
      <c r="J150" s="82" t="e">
        <f t="shared" si="26"/>
        <v>#DIV/0!</v>
      </c>
    </row>
    <row r="151" spans="1:10" s="40" customFormat="1" x14ac:dyDescent="0.25">
      <c r="A151" s="142"/>
      <c r="B151" s="101">
        <v>3296</v>
      </c>
      <c r="C151" s="102" t="s">
        <v>210</v>
      </c>
      <c r="D151" s="102" t="s">
        <v>197</v>
      </c>
      <c r="E151" s="103">
        <v>1250.49</v>
      </c>
      <c r="F151" s="82"/>
      <c r="G151" s="82"/>
      <c r="H151" s="82">
        <v>435.49</v>
      </c>
      <c r="I151" s="82">
        <f t="shared" si="25"/>
        <v>34.825548385033066</v>
      </c>
      <c r="J151" s="82" t="e">
        <f t="shared" si="26"/>
        <v>#DIV/0!</v>
      </c>
    </row>
    <row r="152" spans="1:10" s="40" customFormat="1" x14ac:dyDescent="0.25">
      <c r="A152" s="142"/>
      <c r="B152" s="182"/>
      <c r="C152" s="183" t="s">
        <v>231</v>
      </c>
      <c r="D152" s="183" t="s">
        <v>160</v>
      </c>
      <c r="E152" s="188">
        <v>0</v>
      </c>
      <c r="F152" s="173">
        <v>1327.23</v>
      </c>
      <c r="G152" s="173">
        <v>1990.84</v>
      </c>
      <c r="H152" s="173">
        <f>SUM(H153:H156)</f>
        <v>1990.84</v>
      </c>
      <c r="I152" s="173" t="e">
        <f t="shared" si="25"/>
        <v>#DIV/0!</v>
      </c>
      <c r="J152" s="173">
        <f t="shared" si="26"/>
        <v>100</v>
      </c>
    </row>
    <row r="153" spans="1:10" x14ac:dyDescent="0.25">
      <c r="A153" s="142"/>
      <c r="B153" s="101">
        <v>3211</v>
      </c>
      <c r="C153" s="102" t="s">
        <v>231</v>
      </c>
      <c r="D153" s="102" t="s">
        <v>168</v>
      </c>
      <c r="E153" s="103">
        <v>0</v>
      </c>
      <c r="F153" s="82"/>
      <c r="G153" s="82"/>
      <c r="H153" s="82">
        <v>95.2</v>
      </c>
      <c r="I153" s="82" t="e">
        <f t="shared" si="25"/>
        <v>#DIV/0!</v>
      </c>
      <c r="J153" s="82" t="e">
        <f t="shared" si="26"/>
        <v>#DIV/0!</v>
      </c>
    </row>
    <row r="154" spans="1:10" x14ac:dyDescent="0.25">
      <c r="A154" s="142"/>
      <c r="B154" s="101">
        <v>3221</v>
      </c>
      <c r="C154" s="102" t="s">
        <v>231</v>
      </c>
      <c r="D154" s="102" t="s">
        <v>169</v>
      </c>
      <c r="E154" s="103">
        <v>0</v>
      </c>
      <c r="F154" s="82"/>
      <c r="G154" s="82"/>
      <c r="H154" s="82">
        <v>3.19</v>
      </c>
      <c r="I154" s="82" t="e">
        <f t="shared" si="25"/>
        <v>#DIV/0!</v>
      </c>
      <c r="J154" s="82" t="e">
        <f t="shared" si="26"/>
        <v>#DIV/0!</v>
      </c>
    </row>
    <row r="155" spans="1:10" s="140" customFormat="1" x14ac:dyDescent="0.25">
      <c r="A155" s="142"/>
      <c r="B155" s="101">
        <v>3231</v>
      </c>
      <c r="C155" s="102" t="s">
        <v>231</v>
      </c>
      <c r="D155" s="102" t="s">
        <v>170</v>
      </c>
      <c r="E155" s="103">
        <v>0</v>
      </c>
      <c r="F155" s="82"/>
      <c r="G155" s="82"/>
      <c r="H155" s="82">
        <v>596.16</v>
      </c>
      <c r="I155" s="82" t="e">
        <f t="shared" si="25"/>
        <v>#DIV/0!</v>
      </c>
      <c r="J155" s="82" t="e">
        <f t="shared" si="26"/>
        <v>#DIV/0!</v>
      </c>
    </row>
    <row r="156" spans="1:10" x14ac:dyDescent="0.25">
      <c r="A156" s="142"/>
      <c r="B156" s="101">
        <v>3239</v>
      </c>
      <c r="C156" s="102" t="s">
        <v>231</v>
      </c>
      <c r="D156" s="102" t="s">
        <v>171</v>
      </c>
      <c r="E156" s="103">
        <v>0</v>
      </c>
      <c r="F156" s="82"/>
      <c r="G156" s="82"/>
      <c r="H156" s="82">
        <v>1296.29</v>
      </c>
      <c r="I156" s="82" t="e">
        <f t="shared" si="25"/>
        <v>#DIV/0!</v>
      </c>
      <c r="J156" s="82" t="e">
        <f t="shared" si="26"/>
        <v>#DIV/0!</v>
      </c>
    </row>
    <row r="157" spans="1:10" s="140" customFormat="1" x14ac:dyDescent="0.25">
      <c r="A157" s="10"/>
      <c r="B157" s="89"/>
      <c r="C157" s="90" t="s">
        <v>41</v>
      </c>
      <c r="D157" s="90" t="s">
        <v>42</v>
      </c>
      <c r="E157" s="172">
        <v>0</v>
      </c>
      <c r="F157" s="80">
        <v>2769</v>
      </c>
      <c r="G157" s="80">
        <v>4163.8100000000004</v>
      </c>
      <c r="H157" s="80">
        <v>0</v>
      </c>
      <c r="I157" s="80" t="e">
        <f t="shared" si="25"/>
        <v>#DIV/0!</v>
      </c>
      <c r="J157" s="80">
        <f t="shared" si="26"/>
        <v>0</v>
      </c>
    </row>
    <row r="158" spans="1:10" s="140" customFormat="1" x14ac:dyDescent="0.25">
      <c r="A158" s="11"/>
      <c r="B158" s="179"/>
      <c r="C158" s="179" t="s">
        <v>48</v>
      </c>
      <c r="D158" s="179" t="s">
        <v>49</v>
      </c>
      <c r="E158" s="180">
        <v>0</v>
      </c>
      <c r="F158" s="130">
        <v>0</v>
      </c>
      <c r="G158" s="130">
        <v>792.59</v>
      </c>
      <c r="H158" s="130">
        <f>SUM(H159:H161)</f>
        <v>712.94</v>
      </c>
      <c r="I158" s="80" t="e">
        <f t="shared" si="25"/>
        <v>#DIV/0!</v>
      </c>
      <c r="J158" s="80">
        <f t="shared" si="26"/>
        <v>89.95066806293292</v>
      </c>
    </row>
    <row r="159" spans="1:10" x14ac:dyDescent="0.25">
      <c r="A159" s="11"/>
      <c r="B159" s="104">
        <v>3211</v>
      </c>
      <c r="C159" s="104" t="s">
        <v>217</v>
      </c>
      <c r="D159" s="104" t="s">
        <v>168</v>
      </c>
      <c r="E159" s="105">
        <v>0</v>
      </c>
      <c r="F159" s="86"/>
      <c r="G159" s="86"/>
      <c r="H159" s="86">
        <v>26.55</v>
      </c>
      <c r="I159" s="82" t="e">
        <f t="shared" si="25"/>
        <v>#DIV/0!</v>
      </c>
      <c r="J159" s="82" t="e">
        <f t="shared" si="26"/>
        <v>#DIV/0!</v>
      </c>
    </row>
    <row r="160" spans="1:10" s="140" customFormat="1" x14ac:dyDescent="0.25">
      <c r="A160" s="11"/>
      <c r="B160" s="104">
        <v>3221</v>
      </c>
      <c r="C160" s="104" t="s">
        <v>217</v>
      </c>
      <c r="D160" s="104" t="s">
        <v>169</v>
      </c>
      <c r="E160" s="105">
        <v>0</v>
      </c>
      <c r="F160" s="86"/>
      <c r="G160" s="86"/>
      <c r="H160" s="86">
        <v>300</v>
      </c>
      <c r="I160" s="82" t="e">
        <f t="shared" si="25"/>
        <v>#DIV/0!</v>
      </c>
      <c r="J160" s="82" t="e">
        <f t="shared" si="26"/>
        <v>#DIV/0!</v>
      </c>
    </row>
    <row r="161" spans="1:10" x14ac:dyDescent="0.25">
      <c r="A161" s="11"/>
      <c r="B161" s="104">
        <v>3231</v>
      </c>
      <c r="C161" s="104" t="s">
        <v>217</v>
      </c>
      <c r="D161" s="104" t="s">
        <v>170</v>
      </c>
      <c r="E161" s="105">
        <v>0</v>
      </c>
      <c r="F161" s="86"/>
      <c r="G161" s="86"/>
      <c r="H161" s="86">
        <v>386.39</v>
      </c>
      <c r="I161" s="82" t="e">
        <f t="shared" si="25"/>
        <v>#DIV/0!</v>
      </c>
      <c r="J161" s="82" t="e">
        <f t="shared" si="26"/>
        <v>#DIV/0!</v>
      </c>
    </row>
    <row r="162" spans="1:10" s="140" customFormat="1" x14ac:dyDescent="0.25">
      <c r="A162" s="175"/>
      <c r="B162" s="181">
        <v>34</v>
      </c>
      <c r="C162" s="176"/>
      <c r="D162" s="175" t="s">
        <v>57</v>
      </c>
      <c r="E162" s="178">
        <f>E163+E165+E168</f>
        <v>1443.1299999999999</v>
      </c>
      <c r="F162" s="178">
        <f t="shared" ref="F162:H162" si="27">F163+F165+F168</f>
        <v>1061.78</v>
      </c>
      <c r="G162" s="178">
        <f t="shared" si="27"/>
        <v>790.78</v>
      </c>
      <c r="H162" s="178">
        <f t="shared" si="27"/>
        <v>748.78</v>
      </c>
      <c r="I162" s="197">
        <f t="shared" si="25"/>
        <v>51.885831491272448</v>
      </c>
      <c r="J162" s="197">
        <f t="shared" si="26"/>
        <v>94.688788284984454</v>
      </c>
    </row>
    <row r="163" spans="1:10" x14ac:dyDescent="0.25">
      <c r="A163" s="10"/>
      <c r="B163" s="89"/>
      <c r="C163" s="179" t="s">
        <v>46</v>
      </c>
      <c r="D163" s="179" t="s">
        <v>47</v>
      </c>
      <c r="E163" s="180">
        <v>7.81</v>
      </c>
      <c r="F163" s="80">
        <v>0</v>
      </c>
      <c r="G163" s="80">
        <v>0</v>
      </c>
      <c r="H163" s="80">
        <v>0</v>
      </c>
      <c r="I163" s="80">
        <f t="shared" si="25"/>
        <v>0</v>
      </c>
      <c r="J163" s="80" t="e">
        <f t="shared" si="26"/>
        <v>#DIV/0!</v>
      </c>
    </row>
    <row r="164" spans="1:10" x14ac:dyDescent="0.25">
      <c r="A164" s="142"/>
      <c r="B164" s="101">
        <v>3433</v>
      </c>
      <c r="C164" s="104" t="s">
        <v>214</v>
      </c>
      <c r="D164" s="104" t="s">
        <v>198</v>
      </c>
      <c r="E164" s="105">
        <v>7.81</v>
      </c>
      <c r="F164" s="82"/>
      <c r="G164" s="82"/>
      <c r="H164" s="82">
        <v>0</v>
      </c>
      <c r="I164" s="82">
        <f t="shared" si="25"/>
        <v>0</v>
      </c>
      <c r="J164" s="82" t="e">
        <f t="shared" si="26"/>
        <v>#DIV/0!</v>
      </c>
    </row>
    <row r="165" spans="1:10" x14ac:dyDescent="0.25">
      <c r="A165" s="14"/>
      <c r="B165" s="91"/>
      <c r="C165" s="90" t="s">
        <v>55</v>
      </c>
      <c r="D165" s="90" t="s">
        <v>56</v>
      </c>
      <c r="E165" s="172">
        <v>529.91999999999996</v>
      </c>
      <c r="F165" s="80">
        <v>1061.78</v>
      </c>
      <c r="G165" s="80">
        <v>600.78</v>
      </c>
      <c r="H165" s="80">
        <f>H166+H167</f>
        <v>561.5</v>
      </c>
      <c r="I165" s="80">
        <f t="shared" si="25"/>
        <v>105.95939009661836</v>
      </c>
      <c r="J165" s="80">
        <f t="shared" si="26"/>
        <v>93.461832950497694</v>
      </c>
    </row>
    <row r="166" spans="1:10" s="140" customFormat="1" x14ac:dyDescent="0.25">
      <c r="A166" s="14"/>
      <c r="B166" s="108">
        <v>3431</v>
      </c>
      <c r="C166" s="102" t="s">
        <v>227</v>
      </c>
      <c r="D166" s="102" t="s">
        <v>206</v>
      </c>
      <c r="E166" s="103">
        <v>529.91999999999996</v>
      </c>
      <c r="F166" s="82"/>
      <c r="G166" s="82"/>
      <c r="H166" s="82">
        <v>551.78</v>
      </c>
      <c r="I166" s="82">
        <f t="shared" si="25"/>
        <v>104.12515096618358</v>
      </c>
      <c r="J166" s="82" t="e">
        <f t="shared" si="26"/>
        <v>#DIV/0!</v>
      </c>
    </row>
    <row r="167" spans="1:10" x14ac:dyDescent="0.25">
      <c r="A167" s="14"/>
      <c r="B167" s="108">
        <v>3433</v>
      </c>
      <c r="C167" s="191" t="s">
        <v>227</v>
      </c>
      <c r="D167" s="102" t="s">
        <v>198</v>
      </c>
      <c r="E167" s="103">
        <v>0</v>
      </c>
      <c r="F167" s="82"/>
      <c r="G167" s="82"/>
      <c r="H167" s="82">
        <v>9.7200000000000006</v>
      </c>
      <c r="I167" s="82" t="e">
        <f t="shared" si="25"/>
        <v>#DIV/0!</v>
      </c>
      <c r="J167" s="82" t="e">
        <f t="shared" si="26"/>
        <v>#DIV/0!</v>
      </c>
    </row>
    <row r="168" spans="1:10" x14ac:dyDescent="0.25">
      <c r="A168" s="10"/>
      <c r="B168" s="89"/>
      <c r="C168" s="90" t="s">
        <v>39</v>
      </c>
      <c r="D168" s="90" t="s">
        <v>40</v>
      </c>
      <c r="E168" s="172">
        <v>905.4</v>
      </c>
      <c r="F168" s="80">
        <v>0</v>
      </c>
      <c r="G168" s="80">
        <v>190</v>
      </c>
      <c r="H168" s="80">
        <f>H169</f>
        <v>187.28</v>
      </c>
      <c r="I168" s="80">
        <f t="shared" si="25"/>
        <v>20.68478020764303</v>
      </c>
      <c r="J168" s="80">
        <f t="shared" si="26"/>
        <v>98.568421052631578</v>
      </c>
    </row>
    <row r="169" spans="1:10" x14ac:dyDescent="0.25">
      <c r="A169" s="142"/>
      <c r="B169" s="101">
        <v>3433</v>
      </c>
      <c r="C169" s="102" t="s">
        <v>210</v>
      </c>
      <c r="D169" s="102" t="s">
        <v>198</v>
      </c>
      <c r="E169" s="103">
        <v>905.4</v>
      </c>
      <c r="F169" s="82"/>
      <c r="G169" s="82"/>
      <c r="H169" s="82">
        <v>187.28</v>
      </c>
      <c r="I169" s="82">
        <f t="shared" si="25"/>
        <v>20.68478020764303</v>
      </c>
      <c r="J169" s="82" t="e">
        <f t="shared" si="26"/>
        <v>#DIV/0!</v>
      </c>
    </row>
    <row r="170" spans="1:10" s="140" customFormat="1" ht="20.25" customHeight="1" x14ac:dyDescent="0.25">
      <c r="A170" s="190"/>
      <c r="B170" s="110">
        <v>37</v>
      </c>
      <c r="C170" s="176"/>
      <c r="D170" s="177" t="s">
        <v>86</v>
      </c>
      <c r="E170" s="178">
        <f>E172</f>
        <v>45926.67</v>
      </c>
      <c r="F170" s="178">
        <f t="shared" ref="F170" si="28">F172</f>
        <v>0</v>
      </c>
      <c r="G170" s="178">
        <f>G171</f>
        <v>49700</v>
      </c>
      <c r="H170" s="178">
        <f>H171</f>
        <v>49634.82</v>
      </c>
      <c r="I170" s="178">
        <f t="shared" si="25"/>
        <v>108.07406676774083</v>
      </c>
      <c r="J170" s="178">
        <f t="shared" si="26"/>
        <v>99.868853118712281</v>
      </c>
    </row>
    <row r="171" spans="1:10" s="140" customFormat="1" x14ac:dyDescent="0.25">
      <c r="A171" s="14"/>
      <c r="B171" s="91"/>
      <c r="C171" s="90" t="s">
        <v>39</v>
      </c>
      <c r="D171" s="184" t="s">
        <v>99</v>
      </c>
      <c r="E171" s="80">
        <f>E172</f>
        <v>45926.67</v>
      </c>
      <c r="F171" s="80">
        <f>F172</f>
        <v>0</v>
      </c>
      <c r="G171" s="80">
        <f>'POSEBNI DIO'!F34</f>
        <v>49700</v>
      </c>
      <c r="H171" s="80">
        <f>H172</f>
        <v>49634.82</v>
      </c>
      <c r="I171" s="80">
        <f t="shared" si="25"/>
        <v>108.07406676774083</v>
      </c>
      <c r="J171" s="80">
        <f t="shared" si="26"/>
        <v>99.868853118712281</v>
      </c>
    </row>
    <row r="172" spans="1:10" s="140" customFormat="1" x14ac:dyDescent="0.25">
      <c r="A172" s="14"/>
      <c r="B172" s="108">
        <v>3722</v>
      </c>
      <c r="C172" s="102" t="s">
        <v>210</v>
      </c>
      <c r="D172" s="102" t="s">
        <v>40</v>
      </c>
      <c r="E172" s="103">
        <v>45926.67</v>
      </c>
      <c r="F172" s="82">
        <v>0</v>
      </c>
      <c r="G172" s="82">
        <v>0</v>
      </c>
      <c r="H172" s="82">
        <f>'POSEBNI DIO'!G35</f>
        <v>49634.82</v>
      </c>
      <c r="I172" s="82">
        <f t="shared" si="25"/>
        <v>108.07406676774083</v>
      </c>
      <c r="J172" s="82" t="e">
        <f t="shared" si="26"/>
        <v>#DIV/0!</v>
      </c>
    </row>
    <row r="173" spans="1:10" x14ac:dyDescent="0.25">
      <c r="A173" s="175"/>
      <c r="B173" s="181">
        <v>38</v>
      </c>
      <c r="C173" s="176"/>
      <c r="D173" s="175" t="s">
        <v>58</v>
      </c>
      <c r="E173" s="178">
        <f t="shared" ref="E173:G173" si="29">E174</f>
        <v>0</v>
      </c>
      <c r="F173" s="178">
        <f t="shared" si="29"/>
        <v>1351.38</v>
      </c>
      <c r="G173" s="178">
        <f t="shared" si="29"/>
        <v>1345.15</v>
      </c>
      <c r="H173" s="178">
        <f>H174</f>
        <v>1345.15</v>
      </c>
      <c r="I173" s="197" t="e">
        <f t="shared" si="25"/>
        <v>#DIV/0!</v>
      </c>
      <c r="J173" s="197">
        <f t="shared" si="26"/>
        <v>100</v>
      </c>
    </row>
    <row r="174" spans="1:10" s="140" customFormat="1" x14ac:dyDescent="0.25">
      <c r="A174" s="10"/>
      <c r="B174" s="89"/>
      <c r="C174" s="90" t="s">
        <v>39</v>
      </c>
      <c r="D174" s="90" t="s">
        <v>99</v>
      </c>
      <c r="E174" s="172">
        <v>0</v>
      </c>
      <c r="F174" s="80">
        <v>1351.38</v>
      </c>
      <c r="G174" s="80">
        <f>'POSEBNI DIO'!F94</f>
        <v>1345.15</v>
      </c>
      <c r="H174" s="80">
        <f>'POSEBNI DIO'!G94</f>
        <v>1345.15</v>
      </c>
      <c r="I174" s="80" t="e">
        <f t="shared" si="25"/>
        <v>#DIV/0!</v>
      </c>
      <c r="J174" s="80">
        <f t="shared" si="26"/>
        <v>100</v>
      </c>
    </row>
    <row r="175" spans="1:10" s="140" customFormat="1" x14ac:dyDescent="0.25">
      <c r="A175" s="142"/>
      <c r="B175" s="101">
        <v>3812</v>
      </c>
      <c r="C175" s="102" t="s">
        <v>210</v>
      </c>
      <c r="D175" s="102" t="s">
        <v>176</v>
      </c>
      <c r="E175" s="103">
        <v>0</v>
      </c>
      <c r="F175" s="82"/>
      <c r="G175" s="82"/>
      <c r="H175" s="82">
        <f>'POSEBNI DIO'!G95</f>
        <v>1345.15</v>
      </c>
      <c r="I175" s="82" t="e">
        <f t="shared" si="25"/>
        <v>#DIV/0!</v>
      </c>
      <c r="J175" s="82" t="e">
        <f t="shared" si="26"/>
        <v>#DIV/0!</v>
      </c>
    </row>
    <row r="176" spans="1:10" x14ac:dyDescent="0.25">
      <c r="A176" s="67">
        <v>4</v>
      </c>
      <c r="B176" s="68"/>
      <c r="C176" s="68"/>
      <c r="D176" s="69" t="s">
        <v>17</v>
      </c>
      <c r="E176" s="66">
        <f>E177+E201</f>
        <v>96766.01</v>
      </c>
      <c r="F176" s="66">
        <f t="shared" ref="F176:H176" si="30">F177+F201</f>
        <v>68654.929999999993</v>
      </c>
      <c r="G176" s="66">
        <f t="shared" si="30"/>
        <v>60564.65</v>
      </c>
      <c r="H176" s="66">
        <f t="shared" si="30"/>
        <v>51004.63</v>
      </c>
      <c r="I176" s="66">
        <f t="shared" si="25"/>
        <v>52.709241602500711</v>
      </c>
      <c r="J176" s="66">
        <f t="shared" si="26"/>
        <v>84.215181628227015</v>
      </c>
    </row>
    <row r="177" spans="1:11" s="140" customFormat="1" x14ac:dyDescent="0.25">
      <c r="A177" s="190"/>
      <c r="B177" s="190">
        <v>42</v>
      </c>
      <c r="C177" s="190"/>
      <c r="D177" s="194" t="s">
        <v>36</v>
      </c>
      <c r="E177" s="178">
        <f>E178+E182+E185+E187+E193+E198</f>
        <v>95988.92</v>
      </c>
      <c r="F177" s="178">
        <f t="shared" ref="F177:H177" si="31">F178+F182+F185+F187+F193+F198</f>
        <v>68654.929999999993</v>
      </c>
      <c r="G177" s="178">
        <f t="shared" si="31"/>
        <v>60564.65</v>
      </c>
      <c r="H177" s="178">
        <f t="shared" si="31"/>
        <v>51004.63</v>
      </c>
      <c r="I177" s="178">
        <f t="shared" si="25"/>
        <v>53.135955691552731</v>
      </c>
      <c r="J177" s="178">
        <f t="shared" si="26"/>
        <v>84.215181628227015</v>
      </c>
    </row>
    <row r="178" spans="1:11" x14ac:dyDescent="0.25">
      <c r="A178" s="10"/>
      <c r="B178" s="89"/>
      <c r="C178" s="90" t="s">
        <v>50</v>
      </c>
      <c r="D178" s="90" t="s">
        <v>12</v>
      </c>
      <c r="E178" s="172">
        <v>1516.86</v>
      </c>
      <c r="F178" s="80"/>
      <c r="G178" s="80">
        <f>G179+G181</f>
        <v>468.48</v>
      </c>
      <c r="H178" s="80">
        <f>H181</f>
        <v>468.48</v>
      </c>
      <c r="I178" s="80">
        <f t="shared" si="25"/>
        <v>30.884854238360827</v>
      </c>
      <c r="J178" s="80">
        <f t="shared" si="26"/>
        <v>100</v>
      </c>
    </row>
    <row r="179" spans="1:11" s="140" customFormat="1" x14ac:dyDescent="0.25">
      <c r="A179" s="142"/>
      <c r="B179" s="182"/>
      <c r="C179" s="183" t="s">
        <v>223</v>
      </c>
      <c r="D179" s="183" t="s">
        <v>36</v>
      </c>
      <c r="E179" s="188">
        <v>1516.86</v>
      </c>
      <c r="F179" s="173"/>
      <c r="G179" s="173"/>
      <c r="H179" s="173">
        <v>0</v>
      </c>
      <c r="I179" s="173">
        <f t="shared" si="25"/>
        <v>0</v>
      </c>
      <c r="J179" s="173" t="e">
        <f t="shared" si="26"/>
        <v>#DIV/0!</v>
      </c>
    </row>
    <row r="180" spans="1:11" s="140" customFormat="1" x14ac:dyDescent="0.25">
      <c r="A180" s="142"/>
      <c r="B180" s="101">
        <v>4221</v>
      </c>
      <c r="C180" s="102" t="s">
        <v>223</v>
      </c>
      <c r="D180" s="102" t="s">
        <v>172</v>
      </c>
      <c r="E180" s="103">
        <v>1516.86</v>
      </c>
      <c r="F180" s="82"/>
      <c r="G180" s="82"/>
      <c r="H180" s="82">
        <v>0</v>
      </c>
      <c r="I180" s="82">
        <f t="shared" si="25"/>
        <v>0</v>
      </c>
      <c r="J180" s="82" t="e">
        <f t="shared" si="26"/>
        <v>#DIV/0!</v>
      </c>
      <c r="K180" s="187"/>
    </row>
    <row r="181" spans="1:11" s="140" customFormat="1" x14ac:dyDescent="0.25">
      <c r="A181" s="142"/>
      <c r="B181" s="182">
        <v>4221</v>
      </c>
      <c r="C181" s="183" t="s">
        <v>235</v>
      </c>
      <c r="D181" s="183" t="s">
        <v>172</v>
      </c>
      <c r="E181" s="188">
        <v>0</v>
      </c>
      <c r="F181" s="173"/>
      <c r="G181" s="173">
        <v>468.48</v>
      </c>
      <c r="H181" s="173">
        <v>468.48</v>
      </c>
      <c r="I181" s="173" t="e">
        <f t="shared" si="25"/>
        <v>#DIV/0!</v>
      </c>
      <c r="J181" s="173">
        <f t="shared" si="26"/>
        <v>100</v>
      </c>
    </row>
    <row r="182" spans="1:11" s="140" customFormat="1" x14ac:dyDescent="0.25">
      <c r="A182" s="10"/>
      <c r="B182" s="89"/>
      <c r="C182" s="179" t="s">
        <v>46</v>
      </c>
      <c r="D182" s="179" t="s">
        <v>47</v>
      </c>
      <c r="E182" s="180">
        <v>2100.39</v>
      </c>
      <c r="F182" s="80">
        <v>2211.4299999999998</v>
      </c>
      <c r="G182" s="80">
        <v>210.17</v>
      </c>
      <c r="H182" s="80">
        <f>H184</f>
        <v>210.17</v>
      </c>
      <c r="I182" s="80">
        <f t="shared" si="25"/>
        <v>10.006236936949804</v>
      </c>
      <c r="J182" s="80">
        <f t="shared" si="26"/>
        <v>100</v>
      </c>
    </row>
    <row r="183" spans="1:11" s="140" customFormat="1" x14ac:dyDescent="0.25">
      <c r="A183" s="142"/>
      <c r="B183" s="101">
        <v>4221</v>
      </c>
      <c r="C183" s="104" t="s">
        <v>214</v>
      </c>
      <c r="D183" s="104" t="s">
        <v>172</v>
      </c>
      <c r="E183" s="105">
        <v>2099.67</v>
      </c>
      <c r="F183" s="82"/>
      <c r="G183" s="82"/>
      <c r="H183" s="82">
        <v>0</v>
      </c>
      <c r="I183" s="82">
        <f t="shared" si="25"/>
        <v>0</v>
      </c>
      <c r="J183" s="82" t="e">
        <f t="shared" si="26"/>
        <v>#DIV/0!</v>
      </c>
    </row>
    <row r="184" spans="1:11" s="140" customFormat="1" x14ac:dyDescent="0.25">
      <c r="A184" s="142"/>
      <c r="B184" s="101">
        <v>4241</v>
      </c>
      <c r="C184" s="104" t="s">
        <v>214</v>
      </c>
      <c r="D184" s="104" t="s">
        <v>167</v>
      </c>
      <c r="E184" s="105">
        <v>0.72</v>
      </c>
      <c r="F184" s="82"/>
      <c r="G184" s="82"/>
      <c r="H184" s="82">
        <v>210.17</v>
      </c>
      <c r="I184" s="82">
        <f t="shared" si="25"/>
        <v>29190.277777777777</v>
      </c>
      <c r="J184" s="82" t="e">
        <f t="shared" si="26"/>
        <v>#DIV/0!</v>
      </c>
    </row>
    <row r="185" spans="1:11" x14ac:dyDescent="0.25">
      <c r="A185" s="14"/>
      <c r="B185" s="91"/>
      <c r="C185" s="90" t="s">
        <v>55</v>
      </c>
      <c r="D185" s="90" t="s">
        <v>56</v>
      </c>
      <c r="E185" s="172">
        <v>1476.54</v>
      </c>
      <c r="F185" s="80">
        <v>0</v>
      </c>
      <c r="G185" s="80">
        <v>0</v>
      </c>
      <c r="H185" s="80">
        <v>0</v>
      </c>
      <c r="I185" s="80">
        <f t="shared" si="25"/>
        <v>0</v>
      </c>
      <c r="J185" s="80" t="e">
        <f t="shared" si="26"/>
        <v>#DIV/0!</v>
      </c>
    </row>
    <row r="186" spans="1:11" s="140" customFormat="1" x14ac:dyDescent="0.25">
      <c r="A186" s="14"/>
      <c r="B186" s="108">
        <v>4221</v>
      </c>
      <c r="C186" s="102" t="s">
        <v>227</v>
      </c>
      <c r="D186" s="102" t="s">
        <v>172</v>
      </c>
      <c r="E186" s="103">
        <v>1476.54</v>
      </c>
      <c r="F186" s="82"/>
      <c r="G186" s="82"/>
      <c r="H186" s="82">
        <v>0</v>
      </c>
      <c r="I186" s="82">
        <f t="shared" si="25"/>
        <v>0</v>
      </c>
      <c r="J186" s="82" t="e">
        <f t="shared" si="26"/>
        <v>#DIV/0!</v>
      </c>
    </row>
    <row r="187" spans="1:11" s="140" customFormat="1" x14ac:dyDescent="0.25">
      <c r="A187" s="10"/>
      <c r="B187" s="89"/>
      <c r="C187" s="90" t="s">
        <v>39</v>
      </c>
      <c r="D187" s="90" t="s">
        <v>40</v>
      </c>
      <c r="E187" s="172">
        <v>69488.92</v>
      </c>
      <c r="F187" s="80">
        <v>38296.720000000001</v>
      </c>
      <c r="G187" s="80">
        <f>G188+G192</f>
        <v>36623.82</v>
      </c>
      <c r="H187" s="80">
        <f>H188+H192</f>
        <v>34699.29</v>
      </c>
      <c r="I187" s="80">
        <f t="shared" si="25"/>
        <v>49.934996831149483</v>
      </c>
      <c r="J187" s="80">
        <f t="shared" si="26"/>
        <v>94.745141276906679</v>
      </c>
    </row>
    <row r="188" spans="1:11" s="140" customFormat="1" x14ac:dyDescent="0.25">
      <c r="A188" s="142"/>
      <c r="B188" s="182"/>
      <c r="C188" s="183" t="s">
        <v>210</v>
      </c>
      <c r="D188" s="183" t="s">
        <v>99</v>
      </c>
      <c r="E188" s="188"/>
      <c r="F188" s="173"/>
      <c r="G188" s="173">
        <v>36378.57</v>
      </c>
      <c r="H188" s="173">
        <f>SUM(H189:H191)</f>
        <v>34699.29</v>
      </c>
      <c r="I188" s="173" t="e">
        <f t="shared" si="25"/>
        <v>#DIV/0!</v>
      </c>
      <c r="J188" s="173">
        <f t="shared" si="26"/>
        <v>95.383875726835882</v>
      </c>
    </row>
    <row r="189" spans="1:11" s="40" customFormat="1" x14ac:dyDescent="0.25">
      <c r="A189" s="142"/>
      <c r="B189" s="101">
        <v>4221</v>
      </c>
      <c r="C189" s="102" t="s">
        <v>210</v>
      </c>
      <c r="D189" s="102" t="s">
        <v>172</v>
      </c>
      <c r="E189" s="103">
        <f>34516.69+2903</f>
        <v>37419.69</v>
      </c>
      <c r="F189" s="82"/>
      <c r="G189" s="82"/>
      <c r="H189" s="82">
        <v>1393.5</v>
      </c>
      <c r="I189" s="82">
        <f t="shared" si="25"/>
        <v>3.7239752654284413</v>
      </c>
      <c r="J189" s="82" t="e">
        <f t="shared" si="26"/>
        <v>#DIV/0!</v>
      </c>
    </row>
    <row r="190" spans="1:11" s="40" customFormat="1" x14ac:dyDescent="0.25">
      <c r="A190" s="142"/>
      <c r="B190" s="101">
        <v>4227</v>
      </c>
      <c r="C190" s="102" t="s">
        <v>210</v>
      </c>
      <c r="D190" s="102" t="s">
        <v>173</v>
      </c>
      <c r="E190" s="103">
        <v>0</v>
      </c>
      <c r="F190" s="82"/>
      <c r="G190" s="82"/>
      <c r="H190" s="82">
        <v>702.19</v>
      </c>
      <c r="I190" s="82" t="e">
        <f t="shared" si="25"/>
        <v>#DIV/0!</v>
      </c>
      <c r="J190" s="82" t="e">
        <f t="shared" si="26"/>
        <v>#DIV/0!</v>
      </c>
    </row>
    <row r="191" spans="1:11" s="40" customFormat="1" x14ac:dyDescent="0.25">
      <c r="A191" s="142"/>
      <c r="B191" s="101">
        <v>4241</v>
      </c>
      <c r="C191" s="102" t="s">
        <v>210</v>
      </c>
      <c r="D191" s="102" t="s">
        <v>167</v>
      </c>
      <c r="E191" s="103">
        <f>929.06+31140.17</f>
        <v>32069.23</v>
      </c>
      <c r="F191" s="82"/>
      <c r="G191" s="82"/>
      <c r="H191" s="82">
        <v>32603.599999999999</v>
      </c>
      <c r="I191" s="82">
        <f t="shared" si="25"/>
        <v>101.66630131125693</v>
      </c>
      <c r="J191" s="82" t="e">
        <f t="shared" si="26"/>
        <v>#DIV/0!</v>
      </c>
    </row>
    <row r="192" spans="1:11" x14ac:dyDescent="0.25">
      <c r="A192" s="142"/>
      <c r="B192" s="182"/>
      <c r="C192" s="183" t="s">
        <v>231</v>
      </c>
      <c r="D192" s="183" t="s">
        <v>160</v>
      </c>
      <c r="E192" s="188">
        <v>0</v>
      </c>
      <c r="F192" s="173"/>
      <c r="G192" s="173">
        <v>245.25</v>
      </c>
      <c r="H192" s="173">
        <v>0</v>
      </c>
      <c r="I192" s="173" t="e">
        <f t="shared" si="25"/>
        <v>#DIV/0!</v>
      </c>
      <c r="J192" s="173">
        <f t="shared" si="26"/>
        <v>0</v>
      </c>
    </row>
    <row r="193" spans="1:10" x14ac:dyDescent="0.25">
      <c r="A193" s="142"/>
      <c r="B193" s="89"/>
      <c r="C193" s="90" t="s">
        <v>41</v>
      </c>
      <c r="D193" s="90" t="s">
        <v>42</v>
      </c>
      <c r="E193" s="172">
        <f>E194</f>
        <v>16450.36</v>
      </c>
      <c r="F193" s="80">
        <f>F194+F197</f>
        <v>28146.78</v>
      </c>
      <c r="G193" s="80">
        <f>G194+G197</f>
        <v>19511.05</v>
      </c>
      <c r="H193" s="80">
        <f>H194+H197</f>
        <v>11875.56</v>
      </c>
      <c r="I193" s="80">
        <f t="shared" si="25"/>
        <v>72.190274255396218</v>
      </c>
      <c r="J193" s="80">
        <f t="shared" si="26"/>
        <v>60.865817062638861</v>
      </c>
    </row>
    <row r="194" spans="1:10" s="140" customFormat="1" x14ac:dyDescent="0.25">
      <c r="A194" s="10"/>
      <c r="B194" s="182"/>
      <c r="C194" s="183" t="s">
        <v>41</v>
      </c>
      <c r="D194" s="183" t="s">
        <v>42</v>
      </c>
      <c r="E194" s="188">
        <v>16450.36</v>
      </c>
      <c r="F194" s="173">
        <v>26757</v>
      </c>
      <c r="G194" s="173">
        <v>18121.27</v>
      </c>
      <c r="H194" s="173">
        <f>H195+H196</f>
        <v>11875.56</v>
      </c>
      <c r="I194" s="173">
        <f t="shared" si="25"/>
        <v>72.190274255396218</v>
      </c>
      <c r="J194" s="173">
        <f t="shared" si="26"/>
        <v>65.533817442154984</v>
      </c>
    </row>
    <row r="195" spans="1:10" x14ac:dyDescent="0.25">
      <c r="A195" s="142"/>
      <c r="B195" s="101">
        <v>4221</v>
      </c>
      <c r="C195" s="191" t="s">
        <v>211</v>
      </c>
      <c r="D195" s="102" t="s">
        <v>172</v>
      </c>
      <c r="E195" s="103">
        <v>3379.92</v>
      </c>
      <c r="F195" s="82"/>
      <c r="G195" s="82"/>
      <c r="H195" s="82">
        <v>7896.46</v>
      </c>
      <c r="I195" s="82">
        <f t="shared" si="25"/>
        <v>233.62860659423893</v>
      </c>
      <c r="J195" s="82" t="e">
        <f t="shared" si="26"/>
        <v>#DIV/0!</v>
      </c>
    </row>
    <row r="196" spans="1:10" x14ac:dyDescent="0.25">
      <c r="A196" s="142"/>
      <c r="B196" s="101">
        <v>4227</v>
      </c>
      <c r="C196" s="102" t="s">
        <v>211</v>
      </c>
      <c r="D196" s="102" t="s">
        <v>173</v>
      </c>
      <c r="E196" s="103">
        <v>13070.44</v>
      </c>
      <c r="F196" s="82"/>
      <c r="G196" s="82"/>
      <c r="H196" s="82">
        <v>3979.1</v>
      </c>
      <c r="I196" s="82">
        <f t="shared" si="25"/>
        <v>30.443504579799914</v>
      </c>
      <c r="J196" s="82" t="e">
        <f t="shared" si="26"/>
        <v>#DIV/0!</v>
      </c>
    </row>
    <row r="197" spans="1:10" x14ac:dyDescent="0.25">
      <c r="A197" s="142"/>
      <c r="B197" s="182"/>
      <c r="C197" s="183" t="s">
        <v>234</v>
      </c>
      <c r="D197" s="183" t="s">
        <v>267</v>
      </c>
      <c r="E197" s="188">
        <v>0</v>
      </c>
      <c r="F197" s="173">
        <v>1389.78</v>
      </c>
      <c r="G197" s="173">
        <v>1389.78</v>
      </c>
      <c r="H197" s="173">
        <v>0</v>
      </c>
      <c r="I197" s="173" t="e">
        <f t="shared" ref="I197:I204" si="32">H197/E197*100</f>
        <v>#DIV/0!</v>
      </c>
      <c r="J197" s="173">
        <f t="shared" ref="J197:J204" si="33">H197/G197*100</f>
        <v>0</v>
      </c>
    </row>
    <row r="198" spans="1:10" x14ac:dyDescent="0.25">
      <c r="A198" s="11"/>
      <c r="B198" s="179"/>
      <c r="C198" s="179" t="s">
        <v>48</v>
      </c>
      <c r="D198" s="179" t="s">
        <v>49</v>
      </c>
      <c r="E198" s="180">
        <v>4955.8500000000004</v>
      </c>
      <c r="F198" s="130">
        <v>0</v>
      </c>
      <c r="G198" s="130">
        <v>3751.13</v>
      </c>
      <c r="H198" s="130">
        <f>H199+H200</f>
        <v>3751.13</v>
      </c>
      <c r="I198" s="80">
        <f t="shared" si="32"/>
        <v>75.690951098197075</v>
      </c>
      <c r="J198" s="80">
        <f t="shared" si="33"/>
        <v>100</v>
      </c>
    </row>
    <row r="199" spans="1:10" x14ac:dyDescent="0.25">
      <c r="A199" s="11"/>
      <c r="B199" s="104">
        <v>4221</v>
      </c>
      <c r="C199" s="104" t="s">
        <v>217</v>
      </c>
      <c r="D199" s="104" t="s">
        <v>172</v>
      </c>
      <c r="E199" s="105">
        <v>4955.8500000000004</v>
      </c>
      <c r="F199" s="86"/>
      <c r="G199" s="86"/>
      <c r="H199" s="86">
        <v>3003.4</v>
      </c>
      <c r="I199" s="82">
        <f t="shared" si="32"/>
        <v>60.603125599039522</v>
      </c>
      <c r="J199" s="82" t="e">
        <f t="shared" si="33"/>
        <v>#DIV/0!</v>
      </c>
    </row>
    <row r="200" spans="1:10" x14ac:dyDescent="0.25">
      <c r="A200" s="11"/>
      <c r="B200" s="104">
        <v>4227</v>
      </c>
      <c r="C200" s="104" t="s">
        <v>217</v>
      </c>
      <c r="D200" s="104" t="s">
        <v>173</v>
      </c>
      <c r="E200" s="105">
        <v>0</v>
      </c>
      <c r="F200" s="86"/>
      <c r="G200" s="86"/>
      <c r="H200" s="86">
        <v>747.73</v>
      </c>
      <c r="I200" s="82" t="e">
        <f t="shared" si="32"/>
        <v>#DIV/0!</v>
      </c>
      <c r="J200" s="82" t="e">
        <f t="shared" si="33"/>
        <v>#DIV/0!</v>
      </c>
    </row>
    <row r="201" spans="1:10" x14ac:dyDescent="0.25">
      <c r="A201" s="190"/>
      <c r="B201" s="190">
        <v>45</v>
      </c>
      <c r="C201" s="190"/>
      <c r="D201" s="194" t="s">
        <v>59</v>
      </c>
      <c r="E201" s="195">
        <f>E202</f>
        <v>777.09</v>
      </c>
      <c r="F201" s="195">
        <f>SUM(F202:F203)</f>
        <v>0</v>
      </c>
      <c r="G201" s="195">
        <f>SUM(G202:G203)</f>
        <v>0</v>
      </c>
      <c r="H201" s="195">
        <f>SUM(H202:H203)</f>
        <v>0</v>
      </c>
      <c r="I201" s="178">
        <f t="shared" si="32"/>
        <v>0</v>
      </c>
      <c r="J201" s="178" t="e">
        <f t="shared" si="33"/>
        <v>#DIV/0!</v>
      </c>
    </row>
    <row r="202" spans="1:10" x14ac:dyDescent="0.25">
      <c r="A202" s="10"/>
      <c r="B202" s="89"/>
      <c r="C202" s="90" t="s">
        <v>50</v>
      </c>
      <c r="D202" s="90" t="s">
        <v>12</v>
      </c>
      <c r="E202" s="172">
        <v>777.09</v>
      </c>
      <c r="F202" s="80">
        <v>0</v>
      </c>
      <c r="G202" s="80">
        <v>0</v>
      </c>
      <c r="H202" s="80">
        <v>0</v>
      </c>
      <c r="I202" s="80">
        <f t="shared" si="32"/>
        <v>0</v>
      </c>
      <c r="J202" s="80" t="e">
        <f t="shared" si="33"/>
        <v>#DIV/0!</v>
      </c>
    </row>
    <row r="203" spans="1:10" x14ac:dyDescent="0.25">
      <c r="A203" s="142"/>
      <c r="B203" s="101">
        <v>4521</v>
      </c>
      <c r="C203" s="102" t="s">
        <v>223</v>
      </c>
      <c r="D203" s="102" t="s">
        <v>240</v>
      </c>
      <c r="E203" s="103">
        <v>777.09</v>
      </c>
      <c r="F203" s="82"/>
      <c r="G203" s="82"/>
      <c r="H203" s="82">
        <v>0</v>
      </c>
      <c r="I203" s="82">
        <f t="shared" si="32"/>
        <v>0</v>
      </c>
      <c r="J203" s="82" t="e">
        <f t="shared" si="33"/>
        <v>#DIV/0!</v>
      </c>
    </row>
    <row r="204" spans="1:10" x14ac:dyDescent="0.25">
      <c r="A204" s="228"/>
      <c r="B204" s="217"/>
      <c r="C204" s="217"/>
      <c r="D204" s="229" t="s">
        <v>149</v>
      </c>
      <c r="E204" s="224">
        <f t="shared" ref="E204:H204" si="34">E176+E64</f>
        <v>2450431.0499999993</v>
      </c>
      <c r="F204" s="224">
        <f t="shared" si="34"/>
        <v>2824366.9</v>
      </c>
      <c r="G204" s="224">
        <f t="shared" si="34"/>
        <v>2861060.6799999992</v>
      </c>
      <c r="H204" s="224">
        <f t="shared" si="34"/>
        <v>2837844.1</v>
      </c>
      <c r="I204" s="111">
        <f t="shared" si="32"/>
        <v>115.80999595969048</v>
      </c>
      <c r="J204" s="111">
        <f t="shared" si="33"/>
        <v>99.188532415188092</v>
      </c>
    </row>
    <row r="207" spans="1:10" s="140" customFormat="1" x14ac:dyDescent="0.25"/>
    <row r="208" spans="1:10" s="140" customFormat="1" ht="15.75" x14ac:dyDescent="0.25">
      <c r="E208" s="256" t="s">
        <v>276</v>
      </c>
      <c r="F208" s="256"/>
      <c r="G208" s="256"/>
    </row>
    <row r="210" spans="1:10" ht="25.5" x14ac:dyDescent="0.25">
      <c r="A210" s="18" t="s">
        <v>8</v>
      </c>
      <c r="B210" s="215" t="s">
        <v>207</v>
      </c>
      <c r="C210" s="215" t="s">
        <v>10</v>
      </c>
      <c r="D210" s="215" t="s">
        <v>6</v>
      </c>
      <c r="E210" s="215" t="s">
        <v>72</v>
      </c>
      <c r="F210" s="18" t="s">
        <v>156</v>
      </c>
      <c r="G210" s="18" t="s">
        <v>155</v>
      </c>
      <c r="H210" s="18" t="s">
        <v>157</v>
      </c>
      <c r="I210" s="18" t="s">
        <v>188</v>
      </c>
      <c r="J210" s="18" t="s">
        <v>188</v>
      </c>
    </row>
    <row r="211" spans="1:10" x14ac:dyDescent="0.25">
      <c r="A211" s="18"/>
      <c r="B211" s="215"/>
      <c r="C211" s="215"/>
      <c r="D211" s="215">
        <v>1</v>
      </c>
      <c r="E211" s="215">
        <v>2</v>
      </c>
      <c r="F211" s="18">
        <v>3</v>
      </c>
      <c r="G211" s="18">
        <v>4</v>
      </c>
      <c r="H211" s="18">
        <v>5</v>
      </c>
      <c r="I211" s="18" t="s">
        <v>189</v>
      </c>
      <c r="J211" s="18" t="s">
        <v>190</v>
      </c>
    </row>
    <row r="212" spans="1:10" x14ac:dyDescent="0.25">
      <c r="A212" s="65">
        <v>9</v>
      </c>
      <c r="B212" s="65"/>
      <c r="C212" s="65"/>
      <c r="D212" s="65" t="s">
        <v>269</v>
      </c>
      <c r="E212" s="221">
        <f>E213</f>
        <v>111795.82</v>
      </c>
      <c r="F212" s="221">
        <f t="shared" ref="F212" si="35">F213</f>
        <v>113895.48999999976</v>
      </c>
      <c r="G212" s="221">
        <f t="shared" ref="G212" si="36">G213</f>
        <v>118442.87000000058</v>
      </c>
      <c r="H212" s="221">
        <f t="shared" ref="H212" si="37">H213</f>
        <v>116947.82</v>
      </c>
      <c r="I212" s="222">
        <f t="shared" ref="I212:I214" si="38">H212/E212*100</f>
        <v>104.60840128011941</v>
      </c>
      <c r="J212" s="222">
        <f t="shared" ref="J212:J214" si="39">H212/G212*100</f>
        <v>98.737745885420907</v>
      </c>
    </row>
    <row r="213" spans="1:10" x14ac:dyDescent="0.25">
      <c r="A213" s="65"/>
      <c r="B213" s="65">
        <v>9222</v>
      </c>
      <c r="C213" s="65"/>
      <c r="D213" s="65" t="s">
        <v>278</v>
      </c>
      <c r="E213" s="221">
        <f>111795.82</f>
        <v>111795.82</v>
      </c>
      <c r="F213" s="221">
        <f>F11+F50-F204</f>
        <v>113895.48999999976</v>
      </c>
      <c r="G213" s="221">
        <f>G11+G50-G204</f>
        <v>118442.87000000058</v>
      </c>
      <c r="H213" s="221">
        <v>116947.82</v>
      </c>
      <c r="I213" s="222">
        <f t="shared" si="38"/>
        <v>104.60840128011941</v>
      </c>
      <c r="J213" s="222">
        <f t="shared" si="39"/>
        <v>98.737745885420907</v>
      </c>
    </row>
    <row r="214" spans="1:10" x14ac:dyDescent="0.25">
      <c r="A214" s="141"/>
      <c r="B214" s="207"/>
      <c r="C214" s="91" t="s">
        <v>50</v>
      </c>
      <c r="D214" s="91" t="s">
        <v>277</v>
      </c>
      <c r="E214" s="80">
        <v>0</v>
      </c>
      <c r="F214" s="80"/>
      <c r="G214" s="80"/>
      <c r="H214" s="80"/>
      <c r="I214" s="80" t="e">
        <f t="shared" si="38"/>
        <v>#DIV/0!</v>
      </c>
      <c r="J214" s="80" t="e">
        <f t="shared" si="39"/>
        <v>#DIV/0!</v>
      </c>
    </row>
    <row r="215" spans="1:10" x14ac:dyDescent="0.25">
      <c r="A215" s="141"/>
      <c r="B215" s="91"/>
      <c r="C215" s="91" t="s">
        <v>55</v>
      </c>
      <c r="D215" s="91" t="s">
        <v>279</v>
      </c>
      <c r="E215" s="80">
        <v>39565.15</v>
      </c>
      <c r="F215" s="80">
        <v>39565.15</v>
      </c>
      <c r="G215" s="80">
        <v>39565.15</v>
      </c>
      <c r="H215" s="80">
        <v>57510.98</v>
      </c>
      <c r="I215" s="80">
        <f>H215/E215*100</f>
        <v>145.35766956526135</v>
      </c>
      <c r="J215" s="80">
        <f>H215/G215*100</f>
        <v>145.35766956526135</v>
      </c>
    </row>
    <row r="216" spans="1:10" x14ac:dyDescent="0.25">
      <c r="A216" s="141"/>
      <c r="B216" s="91"/>
      <c r="C216" s="91" t="s">
        <v>39</v>
      </c>
      <c r="D216" s="91" t="s">
        <v>284</v>
      </c>
      <c r="E216" s="80">
        <v>72230.67</v>
      </c>
      <c r="F216" s="80">
        <v>74330.34</v>
      </c>
      <c r="G216" s="80">
        <v>78877.72</v>
      </c>
      <c r="H216" s="80">
        <v>59436.84</v>
      </c>
      <c r="I216" s="80">
        <f>H216/E216*100</f>
        <v>82.287537966905191</v>
      </c>
      <c r="J216" s="80">
        <f>H216/G216*100</f>
        <v>75.353141546180595</v>
      </c>
    </row>
  </sheetData>
  <mergeCells count="7">
    <mergeCell ref="E208:G208"/>
    <mergeCell ref="A1:J1"/>
    <mergeCell ref="A7:J7"/>
    <mergeCell ref="A5:J5"/>
    <mergeCell ref="A3:J3"/>
    <mergeCell ref="A60:J60"/>
    <mergeCell ref="D46:H4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6"/>
  <sheetViews>
    <sheetView zoomScale="80" zoomScaleNormal="80" workbookViewId="0">
      <selection activeCell="A7" sqref="A7"/>
    </sheetView>
  </sheetViews>
  <sheetFormatPr defaultRowHeight="15" x14ac:dyDescent="0.25"/>
  <cols>
    <col min="1" max="1" width="46.140625" customWidth="1"/>
    <col min="2" max="2" width="17.28515625" customWidth="1"/>
    <col min="3" max="3" width="18" customWidth="1"/>
    <col min="4" max="4" width="16" customWidth="1"/>
    <col min="5" max="5" width="13.7109375" customWidth="1"/>
  </cols>
  <sheetData>
    <row r="2" spans="1:7" ht="18" x14ac:dyDescent="0.25">
      <c r="A2" s="138"/>
      <c r="B2" s="138"/>
      <c r="C2" s="138"/>
      <c r="D2" s="138"/>
      <c r="E2" s="139"/>
      <c r="F2" s="139"/>
      <c r="G2" s="139"/>
    </row>
    <row r="3" spans="1:7" ht="15.75" x14ac:dyDescent="0.25">
      <c r="A3" s="258" t="s">
        <v>241</v>
      </c>
      <c r="B3" s="258"/>
      <c r="C3" s="258"/>
      <c r="D3" s="258"/>
      <c r="E3" s="258"/>
      <c r="F3" s="258"/>
      <c r="G3" s="258"/>
    </row>
    <row r="4" spans="1:7" ht="18" x14ac:dyDescent="0.25">
      <c r="A4" s="198"/>
      <c r="B4" s="198"/>
      <c r="C4" s="198"/>
      <c r="D4" s="198"/>
      <c r="E4" s="199"/>
      <c r="F4" s="199"/>
      <c r="G4" s="199"/>
    </row>
    <row r="5" spans="1:7" ht="38.25" x14ac:dyDescent="0.25">
      <c r="A5" s="18" t="s">
        <v>19</v>
      </c>
      <c r="B5" s="18" t="s">
        <v>72</v>
      </c>
      <c r="C5" s="18" t="s">
        <v>156</v>
      </c>
      <c r="D5" s="18" t="s">
        <v>155</v>
      </c>
      <c r="E5" s="18" t="s">
        <v>157</v>
      </c>
      <c r="F5" s="18" t="s">
        <v>188</v>
      </c>
      <c r="G5" s="18" t="s">
        <v>158</v>
      </c>
    </row>
    <row r="6" spans="1:7" x14ac:dyDescent="0.25">
      <c r="A6" s="200">
        <v>1</v>
      </c>
      <c r="B6" s="201">
        <v>2</v>
      </c>
      <c r="C6" s="201">
        <v>3</v>
      </c>
      <c r="D6" s="201">
        <v>4</v>
      </c>
      <c r="E6" s="201">
        <v>5</v>
      </c>
      <c r="F6" s="201" t="s">
        <v>189</v>
      </c>
      <c r="G6" s="201" t="s">
        <v>190</v>
      </c>
    </row>
    <row r="7" spans="1:7" x14ac:dyDescent="0.25">
      <c r="A7" s="211" t="s">
        <v>242</v>
      </c>
      <c r="B7" s="212">
        <f>B8+B10+B12+B15+B20</f>
        <v>2427607.96</v>
      </c>
      <c r="C7" s="212">
        <f>C8+C10+C12+C15+C20</f>
        <v>2895121.0299999993</v>
      </c>
      <c r="D7" s="212">
        <f>D8+D10+D12+D15+D20</f>
        <v>2931844.81</v>
      </c>
      <c r="E7" s="212">
        <f>E8+E10+E12+E15+E20</f>
        <v>2835428.78</v>
      </c>
      <c r="F7" s="281">
        <f>E7/B7*100</f>
        <v>116.79928665252852</v>
      </c>
      <c r="G7" s="281">
        <f>E7/D7*100</f>
        <v>96.711421093260384</v>
      </c>
    </row>
    <row r="8" spans="1:7" x14ac:dyDescent="0.25">
      <c r="A8" s="207" t="s">
        <v>243</v>
      </c>
      <c r="B8" s="208">
        <f t="shared" ref="B8:C8" si="0">B9</f>
        <v>25006.05</v>
      </c>
      <c r="C8" s="208">
        <f t="shared" si="0"/>
        <v>21498.28</v>
      </c>
      <c r="D8" s="208">
        <f>D9</f>
        <v>36351.53</v>
      </c>
      <c r="E8" s="208">
        <f>E9</f>
        <v>28110.14</v>
      </c>
      <c r="F8" s="208">
        <f t="shared" ref="F8:F46" si="1">E8/B8*100</f>
        <v>112.41335596785578</v>
      </c>
      <c r="G8" s="208">
        <f t="shared" ref="G8:G46" si="2">E8/D8*100</f>
        <v>77.328629634020913</v>
      </c>
    </row>
    <row r="9" spans="1:7" x14ac:dyDescent="0.25">
      <c r="A9" s="202" t="s">
        <v>244</v>
      </c>
      <c r="B9" s="64">
        <v>25006.05</v>
      </c>
      <c r="C9" s="64">
        <v>21498.28</v>
      </c>
      <c r="D9" s="64">
        <v>36351.53</v>
      </c>
      <c r="E9" s="205">
        <v>28110.14</v>
      </c>
      <c r="F9" s="280">
        <f t="shared" si="1"/>
        <v>112.41335596785578</v>
      </c>
      <c r="G9" s="280">
        <f t="shared" si="2"/>
        <v>77.328629634020913</v>
      </c>
    </row>
    <row r="10" spans="1:7" s="140" customFormat="1" x14ac:dyDescent="0.25">
      <c r="A10" s="207" t="s">
        <v>245</v>
      </c>
      <c r="B10" s="208">
        <f t="shared" ref="B10" si="3">B11</f>
        <v>6336.47</v>
      </c>
      <c r="C10" s="208">
        <f t="shared" ref="C10" si="4">C11</f>
        <v>6194.45</v>
      </c>
      <c r="D10" s="208">
        <f t="shared" ref="D10" si="5">D11</f>
        <v>6267</v>
      </c>
      <c r="E10" s="208">
        <f>E11</f>
        <v>6272.08</v>
      </c>
      <c r="F10" s="208">
        <f t="shared" si="1"/>
        <v>98.983819066451815</v>
      </c>
      <c r="G10" s="208">
        <f t="shared" si="2"/>
        <v>100.08105951811072</v>
      </c>
    </row>
    <row r="11" spans="1:7" s="140" customFormat="1" x14ac:dyDescent="0.25">
      <c r="A11" s="204" t="s">
        <v>246</v>
      </c>
      <c r="B11" s="64">
        <v>6336.47</v>
      </c>
      <c r="C11" s="64">
        <v>6194.45</v>
      </c>
      <c r="D11" s="64">
        <v>6267</v>
      </c>
      <c r="E11" s="205">
        <v>6272.08</v>
      </c>
      <c r="F11" s="280">
        <f t="shared" si="1"/>
        <v>98.983819066451815</v>
      </c>
      <c r="G11" s="280">
        <f t="shared" si="2"/>
        <v>100.08105951811072</v>
      </c>
    </row>
    <row r="12" spans="1:7" s="140" customFormat="1" x14ac:dyDescent="0.25">
      <c r="A12" s="209" t="s">
        <v>250</v>
      </c>
      <c r="B12" s="208">
        <f t="shared" ref="B12" si="6">B13+B14</f>
        <v>275416.22000000003</v>
      </c>
      <c r="C12" s="208">
        <f t="shared" ref="C12" si="7">C13+C14</f>
        <v>288312.74</v>
      </c>
      <c r="D12" s="208">
        <f t="shared" ref="D12" si="8">D13+D14</f>
        <v>283767.19</v>
      </c>
      <c r="E12" s="208">
        <f>E13+E14</f>
        <v>278412.23</v>
      </c>
      <c r="F12" s="208">
        <f t="shared" si="1"/>
        <v>101.08781174906835</v>
      </c>
      <c r="G12" s="208">
        <f t="shared" si="2"/>
        <v>98.112903750430064</v>
      </c>
    </row>
    <row r="13" spans="1:7" s="140" customFormat="1" x14ac:dyDescent="0.25">
      <c r="A13" s="204" t="s">
        <v>252</v>
      </c>
      <c r="B13" s="64">
        <v>275284.33</v>
      </c>
      <c r="C13" s="64">
        <v>288312.74</v>
      </c>
      <c r="D13" s="64">
        <v>283452.19</v>
      </c>
      <c r="E13" s="205">
        <v>278099.59999999998</v>
      </c>
      <c r="F13" s="280">
        <f t="shared" si="1"/>
        <v>101.02267717163558</v>
      </c>
      <c r="G13" s="280">
        <f t="shared" si="2"/>
        <v>98.111642742996622</v>
      </c>
    </row>
    <row r="14" spans="1:7" s="140" customFormat="1" x14ac:dyDescent="0.25">
      <c r="A14" s="204" t="s">
        <v>251</v>
      </c>
      <c r="B14" s="64">
        <v>131.88999999999999</v>
      </c>
      <c r="C14" s="64"/>
      <c r="D14" s="64">
        <v>315</v>
      </c>
      <c r="E14" s="205">
        <v>312.63</v>
      </c>
      <c r="F14" s="280">
        <f t="shared" si="1"/>
        <v>237.0384411251801</v>
      </c>
      <c r="G14" s="280">
        <f t="shared" si="2"/>
        <v>99.247619047619054</v>
      </c>
    </row>
    <row r="15" spans="1:7" s="140" customFormat="1" x14ac:dyDescent="0.25">
      <c r="A15" s="210" t="s">
        <v>254</v>
      </c>
      <c r="B15" s="208">
        <f t="shared" ref="B15:D15" si="9">SUM(B16:B19)</f>
        <v>2115893.3699999996</v>
      </c>
      <c r="C15" s="208">
        <f t="shared" si="9"/>
        <v>2579115.5599999996</v>
      </c>
      <c r="D15" s="208">
        <f t="shared" si="9"/>
        <v>2600885.37</v>
      </c>
      <c r="E15" s="208">
        <f>SUM(E16:E19)</f>
        <v>2518170.2600000002</v>
      </c>
      <c r="F15" s="208">
        <f t="shared" si="1"/>
        <v>119.01215324475451</v>
      </c>
      <c r="G15" s="208">
        <f t="shared" si="2"/>
        <v>96.819732582063011</v>
      </c>
    </row>
    <row r="16" spans="1:7" s="140" customFormat="1" x14ac:dyDescent="0.25">
      <c r="A16" s="204" t="s">
        <v>262</v>
      </c>
      <c r="B16" s="64">
        <v>283.10000000000002</v>
      </c>
      <c r="C16" s="64"/>
      <c r="D16" s="64">
        <v>272</v>
      </c>
      <c r="E16" s="213">
        <v>272</v>
      </c>
      <c r="F16" s="280">
        <f t="shared" si="1"/>
        <v>96.07912398445778</v>
      </c>
      <c r="G16" s="280">
        <f t="shared" si="2"/>
        <v>100</v>
      </c>
    </row>
    <row r="17" spans="1:7" s="140" customFormat="1" x14ac:dyDescent="0.25">
      <c r="A17" s="204" t="s">
        <v>255</v>
      </c>
      <c r="B17" s="64">
        <v>32010.47</v>
      </c>
      <c r="C17" s="64">
        <v>33559.03</v>
      </c>
      <c r="D17" s="64">
        <v>30747.439999999999</v>
      </c>
      <c r="E17" s="205">
        <v>27737.71</v>
      </c>
      <c r="F17" s="280">
        <f t="shared" si="1"/>
        <v>86.651992301268919</v>
      </c>
      <c r="G17" s="280">
        <f t="shared" si="2"/>
        <v>90.211445245522881</v>
      </c>
    </row>
    <row r="18" spans="1:7" s="140" customFormat="1" x14ac:dyDescent="0.25">
      <c r="A18" s="204" t="s">
        <v>256</v>
      </c>
      <c r="B18" s="64">
        <v>2065759.67</v>
      </c>
      <c r="C18" s="64">
        <v>2503579.5299999998</v>
      </c>
      <c r="D18" s="64">
        <v>2547580.85</v>
      </c>
      <c r="E18" s="205">
        <v>2478284.9900000002</v>
      </c>
      <c r="F18" s="280">
        <f t="shared" si="1"/>
        <v>119.96966665536657</v>
      </c>
      <c r="G18" s="280">
        <f t="shared" si="2"/>
        <v>97.279934805601954</v>
      </c>
    </row>
    <row r="19" spans="1:7" x14ac:dyDescent="0.25">
      <c r="A19" s="204" t="s">
        <v>258</v>
      </c>
      <c r="B19" s="64">
        <v>17840.13</v>
      </c>
      <c r="C19" s="64">
        <v>41977</v>
      </c>
      <c r="D19" s="64">
        <v>22285.08</v>
      </c>
      <c r="E19" s="205">
        <v>11875.56</v>
      </c>
      <c r="F19" s="280">
        <f t="shared" si="1"/>
        <v>66.566555288554511</v>
      </c>
      <c r="G19" s="280">
        <f t="shared" si="2"/>
        <v>53.289285925830185</v>
      </c>
    </row>
    <row r="20" spans="1:7" s="140" customFormat="1" x14ac:dyDescent="0.25">
      <c r="A20" s="210" t="s">
        <v>260</v>
      </c>
      <c r="B20" s="208">
        <f t="shared" ref="B20" si="10">B21</f>
        <v>4955.8500000000004</v>
      </c>
      <c r="C20" s="208">
        <f t="shared" ref="C20" si="11">C21</f>
        <v>0</v>
      </c>
      <c r="D20" s="208">
        <f t="shared" ref="D20" si="12">D21</f>
        <v>4573.72</v>
      </c>
      <c r="E20" s="208">
        <f>E21</f>
        <v>4464.07</v>
      </c>
      <c r="F20" s="208">
        <f t="shared" si="1"/>
        <v>90.076777949292236</v>
      </c>
      <c r="G20" s="208">
        <f t="shared" si="2"/>
        <v>97.602607942768671</v>
      </c>
    </row>
    <row r="21" spans="1:7" s="140" customFormat="1" x14ac:dyDescent="0.25">
      <c r="A21" s="204" t="s">
        <v>261</v>
      </c>
      <c r="B21" s="64">
        <v>4955.8500000000004</v>
      </c>
      <c r="C21" s="64"/>
      <c r="D21" s="64">
        <v>4573.72</v>
      </c>
      <c r="E21" s="205">
        <v>4464.07</v>
      </c>
      <c r="F21" s="280">
        <f t="shared" si="1"/>
        <v>90.076777949292236</v>
      </c>
      <c r="G21" s="280">
        <f t="shared" si="2"/>
        <v>97.602607942768671</v>
      </c>
    </row>
    <row r="22" spans="1:7" x14ac:dyDescent="0.25">
      <c r="A22" s="110" t="s">
        <v>247</v>
      </c>
      <c r="B22" s="214">
        <f t="shared" ref="B22:C22" si="13">B23+B26+B29+B33+B40</f>
        <v>2450431.0499999998</v>
      </c>
      <c r="C22" s="214">
        <f t="shared" si="13"/>
        <v>2824366.8999999994</v>
      </c>
      <c r="D22" s="214">
        <f>D23+D26+D29+D33+D40</f>
        <v>2861060.6799999997</v>
      </c>
      <c r="E22" s="214">
        <f>E23+E26+E29+E33+E40</f>
        <v>2837844.1</v>
      </c>
      <c r="F22" s="281">
        <f t="shared" si="1"/>
        <v>115.80999595969045</v>
      </c>
      <c r="G22" s="281">
        <f t="shared" si="2"/>
        <v>99.188532415188078</v>
      </c>
    </row>
    <row r="23" spans="1:7" x14ac:dyDescent="0.25">
      <c r="A23" s="207" t="s">
        <v>243</v>
      </c>
      <c r="B23" s="80">
        <f t="shared" ref="B23:C23" si="14">B24+B25</f>
        <v>25006.05</v>
      </c>
      <c r="C23" s="80">
        <f t="shared" si="14"/>
        <v>21498.28</v>
      </c>
      <c r="D23" s="80">
        <f>D24+D25</f>
        <v>36351.53</v>
      </c>
      <c r="E23" s="80">
        <f>E24+E25</f>
        <v>34836.839999999997</v>
      </c>
      <c r="F23" s="80">
        <f t="shared" si="1"/>
        <v>139.31364609764435</v>
      </c>
      <c r="G23" s="80">
        <f t="shared" si="2"/>
        <v>95.833215273194824</v>
      </c>
    </row>
    <row r="24" spans="1:7" x14ac:dyDescent="0.25">
      <c r="A24" s="202" t="s">
        <v>244</v>
      </c>
      <c r="B24" s="64">
        <v>25006.05</v>
      </c>
      <c r="C24" s="64">
        <v>21498.28</v>
      </c>
      <c r="D24" s="64">
        <v>32713.01</v>
      </c>
      <c r="E24" s="205">
        <v>31198.35</v>
      </c>
      <c r="F24" s="280">
        <f t="shared" si="1"/>
        <v>124.76320730383247</v>
      </c>
      <c r="G24" s="280">
        <f t="shared" si="2"/>
        <v>95.369854379037577</v>
      </c>
    </row>
    <row r="25" spans="1:7" x14ac:dyDescent="0.25">
      <c r="A25" s="203" t="s">
        <v>248</v>
      </c>
      <c r="B25" s="64"/>
      <c r="C25" s="64"/>
      <c r="D25" s="64">
        <v>3638.52</v>
      </c>
      <c r="E25" s="205">
        <v>3638.49</v>
      </c>
      <c r="F25" s="280" t="e">
        <f t="shared" si="1"/>
        <v>#DIV/0!</v>
      </c>
      <c r="G25" s="280">
        <f t="shared" si="2"/>
        <v>99.999175488935052</v>
      </c>
    </row>
    <row r="26" spans="1:7" x14ac:dyDescent="0.25">
      <c r="A26" s="207" t="s">
        <v>245</v>
      </c>
      <c r="B26" s="84">
        <f t="shared" ref="B26:C26" si="15">B27+B28</f>
        <v>5527.04</v>
      </c>
      <c r="C26" s="84">
        <f t="shared" si="15"/>
        <v>7003.88</v>
      </c>
      <c r="D26" s="84">
        <f>D27+D28</f>
        <v>7076.43</v>
      </c>
      <c r="E26" s="84">
        <f>E27+E28</f>
        <v>3677.5499999999997</v>
      </c>
      <c r="F26" s="84">
        <f t="shared" si="1"/>
        <v>66.537423286243623</v>
      </c>
      <c r="G26" s="84">
        <f t="shared" si="2"/>
        <v>51.969001318461416</v>
      </c>
    </row>
    <row r="27" spans="1:7" x14ac:dyDescent="0.25">
      <c r="A27" s="204" t="s">
        <v>246</v>
      </c>
      <c r="B27" s="64">
        <v>5527.04</v>
      </c>
      <c r="C27" s="64">
        <v>6194.45</v>
      </c>
      <c r="D27" s="206">
        <v>6267</v>
      </c>
      <c r="E27" s="205">
        <v>2868.12</v>
      </c>
      <c r="F27" s="280">
        <f t="shared" si="1"/>
        <v>51.892513895321898</v>
      </c>
      <c r="G27" s="280">
        <f t="shared" si="2"/>
        <v>45.765438008616563</v>
      </c>
    </row>
    <row r="28" spans="1:7" s="140" customFormat="1" x14ac:dyDescent="0.25">
      <c r="A28" s="204" t="s">
        <v>249</v>
      </c>
      <c r="B28" s="64"/>
      <c r="C28" s="64">
        <v>809.43</v>
      </c>
      <c r="D28" s="206">
        <v>809.43</v>
      </c>
      <c r="E28" s="205">
        <v>809.43</v>
      </c>
      <c r="F28" s="280" t="e">
        <f t="shared" si="1"/>
        <v>#DIV/0!</v>
      </c>
      <c r="G28" s="280">
        <f t="shared" si="2"/>
        <v>100</v>
      </c>
    </row>
    <row r="29" spans="1:7" s="140" customFormat="1" x14ac:dyDescent="0.25">
      <c r="A29" s="209" t="s">
        <v>250</v>
      </c>
      <c r="B29" s="208">
        <f t="shared" ref="B29:C29" si="16">SUM(B30:B32)</f>
        <v>270044.77</v>
      </c>
      <c r="C29" s="208">
        <f t="shared" si="16"/>
        <v>288362.51</v>
      </c>
      <c r="D29" s="208">
        <f>SUM(D30:D32)</f>
        <v>283816.96000000002</v>
      </c>
      <c r="E29" s="208">
        <f>SUM(E30:E32)</f>
        <v>282159.53999999998</v>
      </c>
      <c r="F29" s="208">
        <f t="shared" si="1"/>
        <v>104.48620797210772</v>
      </c>
      <c r="G29" s="208">
        <f t="shared" si="2"/>
        <v>99.416025032471623</v>
      </c>
    </row>
    <row r="30" spans="1:7" s="140" customFormat="1" x14ac:dyDescent="0.25">
      <c r="A30" s="204" t="s">
        <v>252</v>
      </c>
      <c r="B30" s="64">
        <v>269962.65000000002</v>
      </c>
      <c r="C30" s="64">
        <v>288312.74</v>
      </c>
      <c r="D30" s="206">
        <v>283452.19</v>
      </c>
      <c r="E30" s="205">
        <v>281797.15999999997</v>
      </c>
      <c r="F30" s="280">
        <f t="shared" si="1"/>
        <v>104.38375827174609</v>
      </c>
      <c r="G30" s="280">
        <f t="shared" si="2"/>
        <v>99.416116700315484</v>
      </c>
    </row>
    <row r="31" spans="1:7" s="140" customFormat="1" x14ac:dyDescent="0.25">
      <c r="A31" s="204" t="s">
        <v>251</v>
      </c>
      <c r="B31" s="64">
        <v>82.12</v>
      </c>
      <c r="C31" s="64">
        <v>0</v>
      </c>
      <c r="D31" s="206">
        <v>315</v>
      </c>
      <c r="E31" s="205">
        <v>312.63</v>
      </c>
      <c r="F31" s="280">
        <f t="shared" si="1"/>
        <v>380.69897710667317</v>
      </c>
      <c r="G31" s="280">
        <f t="shared" si="2"/>
        <v>99.247619047619054</v>
      </c>
    </row>
    <row r="32" spans="1:7" s="140" customFormat="1" ht="25.5" x14ac:dyDescent="0.25">
      <c r="A32" s="204" t="s">
        <v>253</v>
      </c>
      <c r="B32" s="64"/>
      <c r="C32" s="64">
        <v>49.77</v>
      </c>
      <c r="D32" s="206">
        <v>49.77</v>
      </c>
      <c r="E32" s="205">
        <v>49.75</v>
      </c>
      <c r="F32" s="280" t="e">
        <f t="shared" si="1"/>
        <v>#DIV/0!</v>
      </c>
      <c r="G32" s="280">
        <f t="shared" si="2"/>
        <v>99.959815149688552</v>
      </c>
    </row>
    <row r="33" spans="1:7" s="140" customFormat="1" x14ac:dyDescent="0.25">
      <c r="A33" s="210" t="s">
        <v>254</v>
      </c>
      <c r="B33" s="84">
        <f t="shared" ref="B33:C33" si="17">SUM(B34:B39)</f>
        <v>2144897.34</v>
      </c>
      <c r="C33" s="84">
        <f t="shared" si="17"/>
        <v>2507502.2299999995</v>
      </c>
      <c r="D33" s="84">
        <f>SUM(D34:D39)</f>
        <v>2529272.0399999996</v>
      </c>
      <c r="E33" s="84">
        <f>SUM(E34:E39)</f>
        <v>2512706.1</v>
      </c>
      <c r="F33" s="84">
        <f t="shared" si="1"/>
        <v>117.14808224807626</v>
      </c>
      <c r="G33" s="84">
        <f t="shared" si="2"/>
        <v>99.345031307901564</v>
      </c>
    </row>
    <row r="34" spans="1:7" s="140" customFormat="1" x14ac:dyDescent="0.25">
      <c r="A34" s="204" t="s">
        <v>262</v>
      </c>
      <c r="B34" s="64">
        <v>283.10000000000002</v>
      </c>
      <c r="C34" s="64">
        <v>0</v>
      </c>
      <c r="D34" s="206">
        <v>272</v>
      </c>
      <c r="E34" s="206">
        <v>272</v>
      </c>
      <c r="F34" s="280">
        <f t="shared" si="1"/>
        <v>96.07912398445778</v>
      </c>
      <c r="G34" s="280">
        <f t="shared" si="2"/>
        <v>100</v>
      </c>
    </row>
    <row r="35" spans="1:7" s="140" customFormat="1" x14ac:dyDescent="0.25">
      <c r="A35" s="204" t="s">
        <v>255</v>
      </c>
      <c r="B35" s="64">
        <v>32010.47</v>
      </c>
      <c r="C35" s="64">
        <v>33559.03</v>
      </c>
      <c r="D35" s="206">
        <v>30747.439999999999</v>
      </c>
      <c r="E35" s="205">
        <v>30608.91</v>
      </c>
      <c r="F35" s="280">
        <f t="shared" si="1"/>
        <v>95.621557571632039</v>
      </c>
      <c r="G35" s="280">
        <f t="shared" si="2"/>
        <v>99.549458426457633</v>
      </c>
    </row>
    <row r="36" spans="1:7" s="140" customFormat="1" x14ac:dyDescent="0.25">
      <c r="A36" s="204" t="s">
        <v>256</v>
      </c>
      <c r="B36" s="64">
        <v>2096153.41</v>
      </c>
      <c r="C36" s="64">
        <v>2427859.41</v>
      </c>
      <c r="D36" s="206">
        <v>2472341.65</v>
      </c>
      <c r="E36" s="205">
        <v>2467958.79</v>
      </c>
      <c r="F36" s="280">
        <f t="shared" si="1"/>
        <v>117.737508057676</v>
      </c>
      <c r="G36" s="280">
        <f t="shared" si="2"/>
        <v>99.822724339089632</v>
      </c>
    </row>
    <row r="37" spans="1:7" s="140" customFormat="1" x14ac:dyDescent="0.25">
      <c r="A37" s="204" t="s">
        <v>257</v>
      </c>
      <c r="B37" s="64"/>
      <c r="C37" s="64">
        <v>1327.23</v>
      </c>
      <c r="D37" s="206">
        <v>2236.09</v>
      </c>
      <c r="E37" s="205">
        <v>1990.84</v>
      </c>
      <c r="F37" s="280" t="e">
        <f t="shared" si="1"/>
        <v>#DIV/0!</v>
      </c>
      <c r="G37" s="280">
        <f t="shared" si="2"/>
        <v>89.032194589663192</v>
      </c>
    </row>
    <row r="38" spans="1:7" s="140" customFormat="1" x14ac:dyDescent="0.25">
      <c r="A38" s="204" t="s">
        <v>258</v>
      </c>
      <c r="B38" s="64">
        <v>16450.36</v>
      </c>
      <c r="C38" s="64">
        <v>43366.78</v>
      </c>
      <c r="D38" s="206">
        <v>22285.08</v>
      </c>
      <c r="E38" s="205">
        <v>11875.56</v>
      </c>
      <c r="F38" s="280">
        <f t="shared" si="1"/>
        <v>72.190274255396218</v>
      </c>
      <c r="G38" s="280">
        <f t="shared" si="2"/>
        <v>53.289285925830185</v>
      </c>
    </row>
    <row r="39" spans="1:7" s="140" customFormat="1" x14ac:dyDescent="0.25">
      <c r="A39" s="204" t="s">
        <v>259</v>
      </c>
      <c r="B39" s="64"/>
      <c r="C39" s="64">
        <v>1389.78</v>
      </c>
      <c r="D39" s="206">
        <v>1389.78</v>
      </c>
      <c r="E39" s="205">
        <v>0</v>
      </c>
      <c r="F39" s="280" t="e">
        <f t="shared" si="1"/>
        <v>#DIV/0!</v>
      </c>
      <c r="G39" s="280">
        <f t="shared" si="2"/>
        <v>0</v>
      </c>
    </row>
    <row r="40" spans="1:7" s="140" customFormat="1" x14ac:dyDescent="0.25">
      <c r="A40" s="210" t="s">
        <v>260</v>
      </c>
      <c r="B40" s="84">
        <f t="shared" ref="B40:C40" si="18">B41</f>
        <v>4955.8500000000004</v>
      </c>
      <c r="C40" s="84">
        <f t="shared" si="18"/>
        <v>0</v>
      </c>
      <c r="D40" s="84">
        <f>D41</f>
        <v>4543.72</v>
      </c>
      <c r="E40" s="84">
        <f>E41</f>
        <v>4464.07</v>
      </c>
      <c r="F40" s="84">
        <f t="shared" si="1"/>
        <v>90.076777949292236</v>
      </c>
      <c r="G40" s="84">
        <f t="shared" si="2"/>
        <v>98.247031067055175</v>
      </c>
    </row>
    <row r="41" spans="1:7" s="140" customFormat="1" x14ac:dyDescent="0.25">
      <c r="A41" s="204" t="s">
        <v>261</v>
      </c>
      <c r="B41" s="64">
        <v>4955.8500000000004</v>
      </c>
      <c r="C41" s="64">
        <v>0</v>
      </c>
      <c r="D41" s="206">
        <v>4543.72</v>
      </c>
      <c r="E41" s="205">
        <v>4464.07</v>
      </c>
      <c r="F41" s="280">
        <f t="shared" si="1"/>
        <v>90.076777949292236</v>
      </c>
      <c r="G41" s="280">
        <f t="shared" si="2"/>
        <v>98.247031067055175</v>
      </c>
    </row>
    <row r="42" spans="1:7" x14ac:dyDescent="0.25">
      <c r="A42" s="216" t="s">
        <v>263</v>
      </c>
      <c r="B42" s="224">
        <f>SUM(B43:B46)</f>
        <v>1476.54</v>
      </c>
      <c r="C42" s="224">
        <f t="shared" ref="C42:E42" si="19">SUM(C43:C46)</f>
        <v>3576.21</v>
      </c>
      <c r="D42" s="224">
        <f t="shared" si="19"/>
        <v>8123.59</v>
      </c>
      <c r="E42" s="224">
        <f t="shared" si="19"/>
        <v>6488.51</v>
      </c>
      <c r="F42" s="281">
        <f t="shared" si="1"/>
        <v>439.44017771276094</v>
      </c>
      <c r="G42" s="281">
        <f t="shared" si="2"/>
        <v>79.872445556705841</v>
      </c>
    </row>
    <row r="43" spans="1:7" x14ac:dyDescent="0.25">
      <c r="A43" s="14" t="s">
        <v>280</v>
      </c>
      <c r="B43" s="64">
        <v>0</v>
      </c>
      <c r="C43" s="64">
        <v>0</v>
      </c>
      <c r="D43" s="64">
        <v>3638.52</v>
      </c>
      <c r="E43" s="64">
        <v>3638.49</v>
      </c>
      <c r="F43" s="280" t="e">
        <f t="shared" si="1"/>
        <v>#DIV/0!</v>
      </c>
      <c r="G43" s="280">
        <f t="shared" si="2"/>
        <v>99.999175488935052</v>
      </c>
    </row>
    <row r="44" spans="1:7" x14ac:dyDescent="0.25">
      <c r="A44" s="14" t="s">
        <v>281</v>
      </c>
      <c r="B44" s="64">
        <v>0</v>
      </c>
      <c r="C44" s="64">
        <v>809.43</v>
      </c>
      <c r="D44" s="64">
        <v>809.43</v>
      </c>
      <c r="E44" s="64">
        <v>809.43</v>
      </c>
      <c r="F44" s="280" t="e">
        <f t="shared" si="1"/>
        <v>#DIV/0!</v>
      </c>
      <c r="G44" s="280">
        <f t="shared" si="2"/>
        <v>100</v>
      </c>
    </row>
    <row r="45" spans="1:7" x14ac:dyDescent="0.25">
      <c r="A45" s="225" t="s">
        <v>282</v>
      </c>
      <c r="B45" s="226">
        <v>1476.54</v>
      </c>
      <c r="C45" s="226">
        <v>49.77</v>
      </c>
      <c r="D45" s="226">
        <v>49.77</v>
      </c>
      <c r="E45" s="226">
        <v>49.75</v>
      </c>
      <c r="F45" s="280">
        <f t="shared" si="1"/>
        <v>3.3693635119942571</v>
      </c>
      <c r="G45" s="280">
        <f t="shared" si="2"/>
        <v>99.959815149688552</v>
      </c>
    </row>
    <row r="46" spans="1:7" x14ac:dyDescent="0.25">
      <c r="A46" s="225" t="s">
        <v>283</v>
      </c>
      <c r="B46" s="226">
        <v>0</v>
      </c>
      <c r="C46" s="226">
        <v>2717.01</v>
      </c>
      <c r="D46" s="226">
        <v>3625.87</v>
      </c>
      <c r="E46" s="226">
        <v>1990.84</v>
      </c>
      <c r="F46" s="280" t="e">
        <f t="shared" si="1"/>
        <v>#DIV/0!</v>
      </c>
      <c r="G46" s="280">
        <f t="shared" si="2"/>
        <v>54.906546566755011</v>
      </c>
    </row>
  </sheetData>
  <mergeCells count="1">
    <mergeCell ref="A3:G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C13" sqref="C13"/>
    </sheetView>
  </sheetViews>
  <sheetFormatPr defaultRowHeight="15" x14ac:dyDescent="0.25"/>
  <cols>
    <col min="1" max="1" width="37.7109375" style="43" customWidth="1"/>
    <col min="2" max="2" width="25.140625" style="43" customWidth="1"/>
    <col min="3" max="3" width="25.28515625" customWidth="1"/>
    <col min="4" max="4" width="24" customWidth="1"/>
    <col min="5" max="5" width="25.28515625" customWidth="1"/>
    <col min="6" max="7" width="9.42578125" bestFit="1" customWidth="1"/>
  </cols>
  <sheetData>
    <row r="1" spans="1:7" ht="42" customHeight="1" x14ac:dyDescent="0.25">
      <c r="A1" s="239" t="s">
        <v>187</v>
      </c>
      <c r="B1" s="239"/>
      <c r="C1" s="239"/>
      <c r="D1" s="239"/>
      <c r="E1" s="239"/>
      <c r="F1" s="239"/>
      <c r="G1" s="239"/>
    </row>
    <row r="2" spans="1:7" ht="18" customHeight="1" x14ac:dyDescent="0.25">
      <c r="A2" s="42"/>
      <c r="B2" s="42"/>
      <c r="C2" s="3"/>
      <c r="D2" s="3"/>
      <c r="E2" s="3"/>
      <c r="F2" s="3"/>
    </row>
    <row r="3" spans="1:7" ht="15.75" x14ac:dyDescent="0.25">
      <c r="A3" s="239" t="s">
        <v>25</v>
      </c>
      <c r="B3" s="239"/>
      <c r="C3" s="239"/>
      <c r="D3" s="239"/>
      <c r="E3" s="239"/>
      <c r="F3" s="239"/>
      <c r="G3" s="239"/>
    </row>
    <row r="4" spans="1:7" ht="18" x14ac:dyDescent="0.25">
      <c r="A4" s="42"/>
      <c r="B4" s="42"/>
      <c r="C4" s="3"/>
      <c r="D4" s="3"/>
      <c r="E4" s="4"/>
      <c r="F4" s="4"/>
    </row>
    <row r="5" spans="1:7" ht="18" customHeight="1" x14ac:dyDescent="0.25">
      <c r="A5" s="239" t="s">
        <v>7</v>
      </c>
      <c r="B5" s="239"/>
      <c r="C5" s="239"/>
      <c r="D5" s="239"/>
      <c r="E5" s="239"/>
      <c r="F5" s="239"/>
      <c r="G5" s="239"/>
    </row>
    <row r="6" spans="1:7" ht="18" x14ac:dyDescent="0.25">
      <c r="A6" s="42"/>
      <c r="B6" s="42"/>
      <c r="C6" s="3"/>
      <c r="D6" s="3"/>
      <c r="E6" s="4"/>
      <c r="F6" s="4"/>
    </row>
    <row r="7" spans="1:7" ht="15.75" customHeight="1" x14ac:dyDescent="0.25">
      <c r="A7" s="239" t="s">
        <v>18</v>
      </c>
      <c r="B7" s="239"/>
      <c r="C7" s="239"/>
      <c r="D7" s="239"/>
      <c r="E7" s="239"/>
      <c r="F7" s="239"/>
      <c r="G7" s="239"/>
    </row>
    <row r="8" spans="1:7" ht="18" x14ac:dyDescent="0.25">
      <c r="A8" s="42"/>
      <c r="B8" s="42"/>
      <c r="C8" s="3"/>
      <c r="D8" s="3"/>
      <c r="E8" s="4"/>
      <c r="F8" s="4"/>
    </row>
    <row r="9" spans="1:7" ht="25.5" x14ac:dyDescent="0.25">
      <c r="A9" s="18" t="s">
        <v>19</v>
      </c>
      <c r="B9" s="18" t="s">
        <v>72</v>
      </c>
      <c r="C9" s="18" t="s">
        <v>156</v>
      </c>
      <c r="D9" s="18" t="s">
        <v>155</v>
      </c>
      <c r="E9" s="18" t="s">
        <v>157</v>
      </c>
      <c r="F9" s="18" t="s">
        <v>188</v>
      </c>
      <c r="G9" s="18" t="s">
        <v>188</v>
      </c>
    </row>
    <row r="10" spans="1:7" s="140" customFormat="1" x14ac:dyDescent="0.25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 t="s">
        <v>189</v>
      </c>
      <c r="G10" s="18" t="s">
        <v>190</v>
      </c>
    </row>
    <row r="11" spans="1:7" ht="15.75" customHeight="1" x14ac:dyDescent="0.25">
      <c r="A11" s="110" t="s">
        <v>20</v>
      </c>
      <c r="B11" s="111">
        <f>B13+B18</f>
        <v>2450431.0500000003</v>
      </c>
      <c r="C11" s="111">
        <f>C13+C18</f>
        <v>2824366.9000000004</v>
      </c>
      <c r="D11" s="111">
        <f t="shared" ref="D11:E11" si="0">D13+D18</f>
        <v>2861060.6829999997</v>
      </c>
      <c r="E11" s="111">
        <f t="shared" si="0"/>
        <v>2837844.0999999996</v>
      </c>
      <c r="F11" s="111">
        <f>E11/B11*100</f>
        <v>115.80999595969041</v>
      </c>
      <c r="G11" s="111">
        <f>E11/D11*100</f>
        <v>99.188532311182726</v>
      </c>
    </row>
    <row r="12" spans="1:7" x14ac:dyDescent="0.25">
      <c r="A12" s="44" t="s">
        <v>63</v>
      </c>
      <c r="B12" s="163"/>
      <c r="C12" s="164"/>
      <c r="D12" s="164"/>
      <c r="E12" s="164"/>
      <c r="F12" s="97"/>
      <c r="G12" s="97"/>
    </row>
    <row r="13" spans="1:7" s="40" customFormat="1" x14ac:dyDescent="0.25">
      <c r="A13" s="45" t="s">
        <v>64</v>
      </c>
      <c r="B13" s="88">
        <v>2306978.7400000002</v>
      </c>
      <c r="C13" s="165">
        <f>'POSEBNI DIO'!E8+'POSEBNI DIO'!E18+'POSEBNI DIO'!E133+'POSEBNI DIO'!E197+'POSEBNI DIO'!E240</f>
        <v>2410631.2800000003</v>
      </c>
      <c r="D13" s="165">
        <f>'POSEBNI DIO'!F8+'POSEBNI DIO'!F18+'POSEBNI DIO'!F133+'POSEBNI DIO'!F197+'POSEBNI DIO'!F240</f>
        <v>2424291.8429999999</v>
      </c>
      <c r="E13" s="165">
        <f>'POSEBNI DIO'!G8+'POSEBNI DIO'!G18+'POSEBNI DIO'!G133+'POSEBNI DIO'!G197+'POSEBNI DIO'!G240-302.99</f>
        <v>2418840.3699999996</v>
      </c>
      <c r="F13" s="64">
        <f t="shared" ref="F13:F18" si="1">E13/B13*100</f>
        <v>104.84883662170202</v>
      </c>
      <c r="G13" s="64">
        <f t="shared" ref="G13:G18" si="2">E13/D13*100</f>
        <v>99.775131322751392</v>
      </c>
    </row>
    <row r="14" spans="1:7" s="40" customFormat="1" x14ac:dyDescent="0.25">
      <c r="A14" s="45" t="s">
        <v>65</v>
      </c>
      <c r="B14" s="88"/>
      <c r="C14" s="165"/>
      <c r="D14" s="165"/>
      <c r="E14" s="165"/>
      <c r="F14" s="64"/>
      <c r="G14" s="64"/>
    </row>
    <row r="15" spans="1:7" s="40" customFormat="1" ht="25.5" x14ac:dyDescent="0.25">
      <c r="A15" s="45" t="s">
        <v>66</v>
      </c>
      <c r="B15" s="88"/>
      <c r="C15" s="165"/>
      <c r="D15" s="165"/>
      <c r="E15" s="165"/>
      <c r="F15" s="64"/>
      <c r="G15" s="64"/>
    </row>
    <row r="16" spans="1:7" s="40" customFormat="1" x14ac:dyDescent="0.25">
      <c r="A16" s="45" t="s">
        <v>67</v>
      </c>
      <c r="B16" s="88"/>
      <c r="C16" s="165"/>
      <c r="D16" s="165"/>
      <c r="E16" s="165"/>
      <c r="F16" s="64"/>
      <c r="G16" s="64"/>
    </row>
    <row r="17" spans="1:7" s="40" customFormat="1" ht="25.5" x14ac:dyDescent="0.25">
      <c r="A17" s="45" t="s">
        <v>68</v>
      </c>
      <c r="B17" s="88"/>
      <c r="C17" s="165"/>
      <c r="D17" s="165"/>
      <c r="E17" s="165"/>
      <c r="F17" s="64"/>
      <c r="G17" s="64"/>
    </row>
    <row r="18" spans="1:7" s="40" customFormat="1" x14ac:dyDescent="0.25">
      <c r="A18" s="45" t="s">
        <v>69</v>
      </c>
      <c r="B18" s="88">
        <v>143452.31</v>
      </c>
      <c r="C18" s="165">
        <f>'POSEBNI DIO'!E24+'POSEBNI DIO'!E31+'POSEBNI DIO'!E39+'POSEBNI DIO'!E62+'POSEBNI DIO'!E67+'POSEBNI DIO'!E75+'POSEBNI DIO'!E82+'POSEBNI DIO'!E91+'POSEBNI DIO'!E96+'POSEBNI DIO'!E113+'POSEBNI DIO'!E126+'POSEBNI DIO'!E252</f>
        <v>413735.61999999994</v>
      </c>
      <c r="D18" s="165">
        <f>'POSEBNI DIO'!F24+'POSEBNI DIO'!F31+'POSEBNI DIO'!F39+'POSEBNI DIO'!F62+'POSEBNI DIO'!F67+'POSEBNI DIO'!F75+'POSEBNI DIO'!F82+'POSEBNI DIO'!F91+'POSEBNI DIO'!F96+'POSEBNI DIO'!F113+'POSEBNI DIO'!F126+'POSEBNI DIO'!F252</f>
        <v>436768.84</v>
      </c>
      <c r="E18" s="165">
        <f>'POSEBNI DIO'!G24+'POSEBNI DIO'!G31+'POSEBNI DIO'!G39+'POSEBNI DIO'!G62+'POSEBNI DIO'!G67+'POSEBNI DIO'!G75+'POSEBNI DIO'!G82+'POSEBNI DIO'!G91+'POSEBNI DIO'!G96+'POSEBNI DIO'!G113+'POSEBNI DIO'!G126+'POSEBNI DIO'!G252+302.99</f>
        <v>419003.73</v>
      </c>
      <c r="F18" s="64">
        <f t="shared" si="1"/>
        <v>292.08573218514221</v>
      </c>
      <c r="G18" s="64">
        <f t="shared" si="2"/>
        <v>95.932605906593508</v>
      </c>
    </row>
    <row r="19" spans="1:7" s="40" customFormat="1" x14ac:dyDescent="0.25">
      <c r="A19" s="45" t="s">
        <v>70</v>
      </c>
      <c r="B19" s="73"/>
      <c r="C19" s="74"/>
      <c r="D19" s="74"/>
      <c r="E19" s="74"/>
      <c r="F19" s="97"/>
      <c r="G19" s="97"/>
    </row>
    <row r="20" spans="1:7" s="40" customFormat="1" ht="25.5" x14ac:dyDescent="0.25">
      <c r="A20" s="45" t="s">
        <v>71</v>
      </c>
      <c r="B20" s="73"/>
      <c r="C20" s="74"/>
      <c r="D20" s="74"/>
      <c r="E20" s="74"/>
      <c r="F20" s="162"/>
      <c r="G20" s="97"/>
    </row>
  </sheetData>
  <mergeCells count="4">
    <mergeCell ref="A7:G7"/>
    <mergeCell ref="A5:G5"/>
    <mergeCell ref="A3:G3"/>
    <mergeCell ref="A1:G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7" zoomScale="90" zoomScaleNormal="90" workbookViewId="0">
      <selection activeCell="G9" sqref="G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41" bestFit="1" customWidth="1"/>
    <col min="5" max="5" width="22.42578125" customWidth="1"/>
    <col min="6" max="6" width="25.28515625" customWidth="1"/>
    <col min="7" max="7" width="23.140625" customWidth="1"/>
    <col min="8" max="8" width="25.28515625" customWidth="1"/>
    <col min="9" max="9" width="21.5703125" customWidth="1"/>
    <col min="10" max="10" width="20.28515625" customWidth="1"/>
  </cols>
  <sheetData>
    <row r="1" spans="1:10" ht="42" customHeight="1" x14ac:dyDescent="0.25">
      <c r="A1" s="239" t="s">
        <v>187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ht="18" customHeight="1" x14ac:dyDescent="0.25">
      <c r="A2" s="138"/>
      <c r="B2" s="138"/>
      <c r="C2" s="138"/>
      <c r="D2" s="138"/>
      <c r="E2" s="138"/>
      <c r="F2" s="138"/>
      <c r="G2" s="138"/>
      <c r="H2" s="138"/>
      <c r="I2" s="138"/>
      <c r="J2" s="137"/>
    </row>
    <row r="3" spans="1:10" ht="15.75" customHeight="1" x14ac:dyDescent="0.25">
      <c r="A3" s="239" t="s">
        <v>25</v>
      </c>
      <c r="B3" s="239"/>
      <c r="C3" s="239"/>
      <c r="D3" s="239"/>
      <c r="E3" s="239"/>
      <c r="F3" s="239"/>
      <c r="G3" s="239"/>
      <c r="H3" s="239"/>
      <c r="I3" s="239"/>
      <c r="J3" s="239"/>
    </row>
    <row r="4" spans="1:10" ht="18" x14ac:dyDescent="0.25">
      <c r="A4" s="138"/>
      <c r="B4" s="138"/>
      <c r="C4" s="138"/>
      <c r="D4" s="138"/>
      <c r="E4" s="138"/>
      <c r="F4" s="138"/>
      <c r="G4" s="138"/>
      <c r="H4" s="139"/>
      <c r="I4" s="139"/>
      <c r="J4" s="137"/>
    </row>
    <row r="5" spans="1:10" ht="18" customHeight="1" x14ac:dyDescent="0.25">
      <c r="A5" s="239" t="s">
        <v>21</v>
      </c>
      <c r="B5" s="239"/>
      <c r="C5" s="239"/>
      <c r="D5" s="239"/>
      <c r="E5" s="239"/>
      <c r="F5" s="239"/>
      <c r="G5" s="239"/>
      <c r="H5" s="239"/>
      <c r="I5" s="239"/>
      <c r="J5" s="239"/>
    </row>
    <row r="6" spans="1:10" ht="18" x14ac:dyDescent="0.25">
      <c r="A6" s="3"/>
      <c r="B6" s="3"/>
      <c r="C6" s="3"/>
      <c r="D6" s="3"/>
      <c r="E6" s="22"/>
      <c r="F6" s="3"/>
      <c r="G6" s="3"/>
      <c r="H6" s="4"/>
      <c r="I6" s="4"/>
    </row>
    <row r="7" spans="1:10" ht="25.5" x14ac:dyDescent="0.25">
      <c r="A7" s="18" t="s">
        <v>8</v>
      </c>
      <c r="B7" s="17" t="s">
        <v>9</v>
      </c>
      <c r="C7" s="17" t="s">
        <v>10</v>
      </c>
      <c r="D7" s="17" t="s">
        <v>37</v>
      </c>
      <c r="E7" s="18" t="s">
        <v>72</v>
      </c>
      <c r="F7" s="18" t="s">
        <v>156</v>
      </c>
      <c r="G7" s="18" t="s">
        <v>155</v>
      </c>
      <c r="H7" s="18" t="s">
        <v>157</v>
      </c>
      <c r="I7" s="18" t="s">
        <v>188</v>
      </c>
      <c r="J7" s="18" t="s">
        <v>188</v>
      </c>
    </row>
    <row r="8" spans="1:10" ht="25.5" x14ac:dyDescent="0.25">
      <c r="A8" s="9">
        <v>8</v>
      </c>
      <c r="B8" s="9"/>
      <c r="C8" s="9"/>
      <c r="D8" s="9" t="s">
        <v>22</v>
      </c>
      <c r="E8" s="9"/>
      <c r="F8" s="7"/>
      <c r="G8" s="7"/>
      <c r="H8" s="7"/>
      <c r="I8" s="7"/>
      <c r="J8" s="7"/>
    </row>
    <row r="9" spans="1:10" s="41" customFormat="1" ht="25.5" x14ac:dyDescent="0.25">
      <c r="A9" s="14"/>
      <c r="B9" s="14">
        <v>81</v>
      </c>
      <c r="C9" s="14"/>
      <c r="D9" s="14" t="s">
        <v>62</v>
      </c>
      <c r="E9" s="14"/>
      <c r="F9" s="7"/>
      <c r="G9" s="7"/>
      <c r="H9" s="7"/>
      <c r="I9" s="7"/>
      <c r="J9" s="7"/>
    </row>
    <row r="10" spans="1:10" x14ac:dyDescent="0.25">
      <c r="A10" s="9"/>
      <c r="B10" s="9"/>
      <c r="C10" s="16" t="s">
        <v>46</v>
      </c>
      <c r="D10" s="16" t="s">
        <v>47</v>
      </c>
      <c r="E10" s="16"/>
      <c r="F10" s="7"/>
      <c r="G10" s="7"/>
      <c r="H10" s="7"/>
      <c r="I10" s="7"/>
      <c r="J10" s="7"/>
    </row>
    <row r="11" spans="1:10" x14ac:dyDescent="0.25">
      <c r="A11" s="9"/>
      <c r="B11" s="25" t="s">
        <v>34</v>
      </c>
      <c r="C11" s="16"/>
      <c r="D11" s="16"/>
      <c r="E11" s="16"/>
      <c r="F11" s="7"/>
      <c r="G11" s="7"/>
      <c r="H11" s="7"/>
      <c r="I11" s="7"/>
      <c r="J11" s="7"/>
    </row>
    <row r="12" spans="1:10" x14ac:dyDescent="0.25">
      <c r="A12" s="9"/>
      <c r="B12" s="14">
        <v>84</v>
      </c>
      <c r="C12" s="14"/>
      <c r="D12" s="14" t="s">
        <v>29</v>
      </c>
      <c r="E12" s="14"/>
      <c r="F12" s="7"/>
      <c r="G12" s="7"/>
      <c r="H12" s="7"/>
      <c r="I12" s="7"/>
      <c r="J12" s="7"/>
    </row>
    <row r="13" spans="1:10" ht="25.5" x14ac:dyDescent="0.25">
      <c r="A13" s="10"/>
      <c r="B13" s="10"/>
      <c r="C13" s="11" t="s">
        <v>60</v>
      </c>
      <c r="D13" s="15" t="s">
        <v>61</v>
      </c>
      <c r="E13" s="15"/>
      <c r="F13" s="7"/>
      <c r="G13" s="7"/>
      <c r="H13" s="7"/>
      <c r="I13" s="7"/>
      <c r="J13" s="7"/>
    </row>
    <row r="14" spans="1:10" ht="25.5" x14ac:dyDescent="0.25">
      <c r="A14" s="12">
        <v>5</v>
      </c>
      <c r="B14" s="13"/>
      <c r="C14" s="13"/>
      <c r="D14" s="23" t="s">
        <v>23</v>
      </c>
      <c r="E14" s="23"/>
      <c r="F14" s="7"/>
      <c r="G14" s="7"/>
      <c r="H14" s="7"/>
      <c r="I14" s="7"/>
      <c r="J14" s="7"/>
    </row>
    <row r="15" spans="1:10" ht="25.5" x14ac:dyDescent="0.25">
      <c r="A15" s="14"/>
      <c r="B15" s="14">
        <v>54</v>
      </c>
      <c r="C15" s="14"/>
      <c r="D15" s="24" t="s">
        <v>30</v>
      </c>
      <c r="E15" s="24"/>
      <c r="F15" s="7"/>
      <c r="G15" s="7"/>
      <c r="H15" s="7"/>
      <c r="I15" s="7"/>
      <c r="J15" s="8"/>
    </row>
    <row r="16" spans="1:10" x14ac:dyDescent="0.25">
      <c r="A16" s="10"/>
      <c r="B16" s="10"/>
      <c r="C16" s="11" t="s">
        <v>50</v>
      </c>
      <c r="D16" s="11" t="s">
        <v>12</v>
      </c>
      <c r="E16" s="11"/>
      <c r="F16" s="7"/>
      <c r="G16" s="7"/>
      <c r="H16" s="7"/>
      <c r="I16" s="7"/>
      <c r="J16" s="7"/>
    </row>
    <row r="17" spans="1:10" x14ac:dyDescent="0.25">
      <c r="A17" s="10"/>
      <c r="B17" s="10"/>
      <c r="C17" s="16" t="s">
        <v>46</v>
      </c>
      <c r="D17" s="16" t="s">
        <v>47</v>
      </c>
      <c r="E17" s="16"/>
      <c r="F17" s="7"/>
      <c r="G17" s="7"/>
      <c r="H17" s="7"/>
      <c r="I17" s="7"/>
      <c r="J17" s="7"/>
    </row>
    <row r="18" spans="1:10" x14ac:dyDescent="0.25">
      <c r="A18" s="14"/>
      <c r="B18" s="14"/>
      <c r="C18" s="11" t="s">
        <v>55</v>
      </c>
      <c r="D18" s="11" t="s">
        <v>56</v>
      </c>
      <c r="E18" s="11"/>
      <c r="F18" s="7"/>
      <c r="G18" s="7"/>
      <c r="H18" s="7"/>
      <c r="I18" s="7"/>
      <c r="J18" s="8"/>
    </row>
    <row r="19" spans="1:10" ht="25.5" x14ac:dyDescent="0.25">
      <c r="A19" s="10"/>
      <c r="B19" s="10"/>
      <c r="C19" s="11" t="s">
        <v>43</v>
      </c>
      <c r="D19" s="15" t="s">
        <v>44</v>
      </c>
      <c r="E19" s="15"/>
      <c r="F19" s="7"/>
      <c r="G19" s="7"/>
      <c r="H19" s="7"/>
      <c r="I19" s="7"/>
      <c r="J19" s="7"/>
    </row>
    <row r="20" spans="1:10" x14ac:dyDescent="0.25">
      <c r="A20" s="10"/>
      <c r="B20" s="25"/>
      <c r="C20" s="11" t="s">
        <v>53</v>
      </c>
      <c r="D20" s="11" t="s">
        <v>54</v>
      </c>
      <c r="E20" s="11"/>
      <c r="F20" s="7"/>
      <c r="G20" s="7"/>
      <c r="H20" s="7"/>
      <c r="I20" s="7"/>
      <c r="J20" s="7"/>
    </row>
    <row r="21" spans="1:10" x14ac:dyDescent="0.25">
      <c r="A21" s="10"/>
      <c r="B21" s="10"/>
      <c r="C21" s="11" t="s">
        <v>39</v>
      </c>
      <c r="D21" s="11" t="s">
        <v>40</v>
      </c>
      <c r="E21" s="11"/>
      <c r="F21" s="7"/>
      <c r="G21" s="7"/>
      <c r="H21" s="7"/>
      <c r="I21" s="7"/>
      <c r="J21" s="7"/>
    </row>
    <row r="22" spans="1:10" x14ac:dyDescent="0.25">
      <c r="A22" s="10"/>
      <c r="B22" s="25"/>
      <c r="C22" s="11" t="s">
        <v>41</v>
      </c>
      <c r="D22" s="11" t="s">
        <v>42</v>
      </c>
      <c r="E22" s="11"/>
      <c r="F22" s="7"/>
      <c r="G22" s="7"/>
      <c r="H22" s="7"/>
      <c r="I22" s="7"/>
      <c r="J22" s="7"/>
    </row>
    <row r="23" spans="1:10" s="40" customFormat="1" x14ac:dyDescent="0.25">
      <c r="A23" s="11"/>
      <c r="B23" s="16"/>
      <c r="C23" s="16" t="s">
        <v>48</v>
      </c>
      <c r="D23" s="16" t="s">
        <v>49</v>
      </c>
      <c r="E23" s="16"/>
      <c r="F23" s="39"/>
      <c r="G23" s="39"/>
      <c r="H23" s="39"/>
      <c r="I23" s="39"/>
      <c r="J23" s="39"/>
    </row>
    <row r="24" spans="1:10" x14ac:dyDescent="0.25">
      <c r="A24" s="14"/>
      <c r="B24" s="14"/>
      <c r="C24" s="11" t="s">
        <v>51</v>
      </c>
      <c r="D24" s="11" t="s">
        <v>52</v>
      </c>
      <c r="E24" s="11"/>
      <c r="F24" s="7"/>
      <c r="G24" s="7"/>
      <c r="H24" s="7"/>
      <c r="I24" s="7"/>
      <c r="J24" s="8"/>
    </row>
  </sheetData>
  <mergeCells count="3">
    <mergeCell ref="A5:J5"/>
    <mergeCell ref="A3:J3"/>
    <mergeCell ref="A1:J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"/>
  <sheetViews>
    <sheetView tabSelected="1" topLeftCell="A181" zoomScale="90" zoomScaleNormal="90" workbookViewId="0">
      <selection activeCell="F48" sqref="F4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7.42578125" customWidth="1"/>
    <col min="4" max="4" width="27.7109375" customWidth="1"/>
    <col min="5" max="5" width="23.7109375" customWidth="1"/>
    <col min="6" max="6" width="23" customWidth="1"/>
    <col min="7" max="7" width="23.42578125" customWidth="1"/>
    <col min="8" max="8" width="9.42578125" bestFit="1" customWidth="1"/>
  </cols>
  <sheetData>
    <row r="1" spans="1:10" ht="42" customHeight="1" x14ac:dyDescent="0.25">
      <c r="A1" s="239" t="s">
        <v>265</v>
      </c>
      <c r="B1" s="239"/>
      <c r="C1" s="239"/>
      <c r="D1" s="239"/>
      <c r="E1" s="239"/>
      <c r="F1" s="239"/>
      <c r="G1" s="239"/>
      <c r="H1" s="239"/>
      <c r="I1" s="143"/>
      <c r="J1" s="143"/>
    </row>
    <row r="2" spans="1:10" ht="18" x14ac:dyDescent="0.25">
      <c r="A2" s="135"/>
      <c r="B2" s="135"/>
      <c r="C2" s="135"/>
      <c r="D2" s="135"/>
      <c r="E2" s="135"/>
      <c r="F2" s="135"/>
      <c r="G2" s="136"/>
      <c r="H2" s="134"/>
    </row>
    <row r="3" spans="1:10" ht="18" customHeight="1" x14ac:dyDescent="0.25">
      <c r="A3" s="239" t="s">
        <v>24</v>
      </c>
      <c r="B3" s="239"/>
      <c r="C3" s="239"/>
      <c r="D3" s="239"/>
      <c r="E3" s="239"/>
      <c r="F3" s="239"/>
      <c r="G3" s="239"/>
      <c r="H3" s="239"/>
    </row>
    <row r="4" spans="1:10" ht="18" x14ac:dyDescent="0.25">
      <c r="A4" s="3"/>
      <c r="B4" s="3"/>
      <c r="C4" s="3"/>
      <c r="D4" s="274" t="s">
        <v>264</v>
      </c>
      <c r="E4" s="274"/>
      <c r="F4" s="274"/>
      <c r="G4" s="274"/>
    </row>
    <row r="5" spans="1:10" ht="25.5" x14ac:dyDescent="0.25">
      <c r="A5" s="262" t="s">
        <v>26</v>
      </c>
      <c r="B5" s="263"/>
      <c r="C5" s="264"/>
      <c r="D5" s="17" t="s">
        <v>27</v>
      </c>
      <c r="E5" s="18" t="s">
        <v>156</v>
      </c>
      <c r="F5" s="18" t="s">
        <v>155</v>
      </c>
      <c r="G5" s="18" t="s">
        <v>157</v>
      </c>
      <c r="H5" s="18" t="s">
        <v>158</v>
      </c>
    </row>
    <row r="6" spans="1:10" ht="29.25" customHeight="1" x14ac:dyDescent="0.25">
      <c r="A6" s="262">
        <v>1</v>
      </c>
      <c r="B6" s="275"/>
      <c r="C6" s="275"/>
      <c r="D6" s="276"/>
      <c r="E6" s="18">
        <v>2</v>
      </c>
      <c r="F6" s="18">
        <v>3</v>
      </c>
      <c r="G6" s="18">
        <v>4</v>
      </c>
      <c r="H6" s="18" t="s">
        <v>165</v>
      </c>
    </row>
    <row r="7" spans="1:10" ht="25.5" x14ac:dyDescent="0.25">
      <c r="A7" s="271" t="s">
        <v>87</v>
      </c>
      <c r="B7" s="272"/>
      <c r="C7" s="273"/>
      <c r="D7" s="78" t="s">
        <v>88</v>
      </c>
      <c r="E7" s="87">
        <f t="shared" ref="E7:F7" si="0">E8+E18+E24+E31+E39+E62+E67+E75+E82+E91+E96+E113+E126</f>
        <v>299590.85999999993</v>
      </c>
      <c r="F7" s="87">
        <f t="shared" si="0"/>
        <v>324608.84000000003</v>
      </c>
      <c r="G7" s="87">
        <f>G8+G18+G24+G31+G39+G62+G67+G75+G82+G91+G96+G113+G126</f>
        <v>306462.2</v>
      </c>
      <c r="H7" s="87">
        <f>G7/F7*100</f>
        <v>94.409690136596396</v>
      </c>
    </row>
    <row r="8" spans="1:10" ht="25.5" x14ac:dyDescent="0.25">
      <c r="A8" s="265" t="s">
        <v>89</v>
      </c>
      <c r="B8" s="266"/>
      <c r="C8" s="267"/>
      <c r="D8" s="79" t="s">
        <v>90</v>
      </c>
      <c r="E8" s="81">
        <f t="shared" ref="E8" si="1">E9</f>
        <v>100</v>
      </c>
      <c r="F8" s="81">
        <f>F9+F13</f>
        <v>742.59</v>
      </c>
      <c r="G8" s="81">
        <f>G9+G13</f>
        <v>662.94</v>
      </c>
      <c r="H8" s="81">
        <f>G8/F8*100</f>
        <v>89.274027390619324</v>
      </c>
    </row>
    <row r="9" spans="1:10" s="40" customFormat="1" x14ac:dyDescent="0.25">
      <c r="A9" s="259" t="s">
        <v>91</v>
      </c>
      <c r="B9" s="260"/>
      <c r="C9" s="261"/>
      <c r="D9" s="85" t="s">
        <v>12</v>
      </c>
      <c r="E9" s="86">
        <v>100</v>
      </c>
      <c r="F9" s="86">
        <f>F10</f>
        <v>100</v>
      </c>
      <c r="G9" s="86">
        <f t="shared" ref="G9" si="2">G10</f>
        <v>100</v>
      </c>
      <c r="H9" s="86">
        <f>G9/F9*100</f>
        <v>100</v>
      </c>
    </row>
    <row r="10" spans="1:10" x14ac:dyDescent="0.25">
      <c r="A10" s="150">
        <v>3</v>
      </c>
      <c r="B10" s="149"/>
      <c r="C10" s="151"/>
      <c r="D10" s="26" t="s">
        <v>15</v>
      </c>
      <c r="E10" s="64">
        <v>100</v>
      </c>
      <c r="F10" s="64">
        <f>F11</f>
        <v>100</v>
      </c>
      <c r="G10" s="64">
        <f>G11</f>
        <v>100</v>
      </c>
      <c r="H10" s="125">
        <f t="shared" ref="H10:H78" si="3">G10/F10*100</f>
        <v>100</v>
      </c>
    </row>
    <row r="11" spans="1:10" x14ac:dyDescent="0.25">
      <c r="A11" s="147"/>
      <c r="B11" s="149">
        <v>32</v>
      </c>
      <c r="C11" s="148"/>
      <c r="D11" s="26" t="s">
        <v>28</v>
      </c>
      <c r="E11" s="64">
        <v>0</v>
      </c>
      <c r="F11" s="64">
        <v>100</v>
      </c>
      <c r="G11" s="64">
        <f>G12</f>
        <v>100</v>
      </c>
      <c r="H11" s="125">
        <f t="shared" si="3"/>
        <v>100</v>
      </c>
    </row>
    <row r="12" spans="1:10" s="140" customFormat="1" ht="38.25" x14ac:dyDescent="0.25">
      <c r="A12" s="128"/>
      <c r="B12" s="128"/>
      <c r="C12" s="128">
        <v>3291</v>
      </c>
      <c r="D12" s="144" t="s">
        <v>191</v>
      </c>
      <c r="E12" s="64">
        <v>0</v>
      </c>
      <c r="F12" s="64">
        <v>0</v>
      </c>
      <c r="G12" s="64">
        <v>100</v>
      </c>
      <c r="H12" s="125" t="e">
        <f t="shared" si="3"/>
        <v>#DIV/0!</v>
      </c>
    </row>
    <row r="13" spans="1:10" x14ac:dyDescent="0.25">
      <c r="A13" s="277" t="s">
        <v>151</v>
      </c>
      <c r="B13" s="278"/>
      <c r="C13" s="279"/>
      <c r="D13" s="112" t="s">
        <v>152</v>
      </c>
      <c r="E13" s="82">
        <v>0</v>
      </c>
      <c r="F13" s="82">
        <f>F14</f>
        <v>642.59</v>
      </c>
      <c r="G13" s="82">
        <f>G14</f>
        <v>562.94000000000005</v>
      </c>
      <c r="H13" s="86">
        <f t="shared" si="3"/>
        <v>87.604849126192448</v>
      </c>
    </row>
    <row r="14" spans="1:10" x14ac:dyDescent="0.25">
      <c r="A14" s="150">
        <v>3</v>
      </c>
      <c r="B14" s="117"/>
      <c r="C14" s="118"/>
      <c r="D14" s="115"/>
      <c r="E14" s="64">
        <v>0</v>
      </c>
      <c r="F14" s="64">
        <f>F15</f>
        <v>642.59</v>
      </c>
      <c r="G14" s="64">
        <f>G15</f>
        <v>562.94000000000005</v>
      </c>
      <c r="H14" s="125">
        <f t="shared" si="3"/>
        <v>87.604849126192448</v>
      </c>
    </row>
    <row r="15" spans="1:10" x14ac:dyDescent="0.25">
      <c r="A15" s="116"/>
      <c r="B15" s="117">
        <v>32</v>
      </c>
      <c r="C15" s="118"/>
      <c r="D15" s="115" t="s">
        <v>28</v>
      </c>
      <c r="E15" s="64">
        <v>0</v>
      </c>
      <c r="F15" s="64">
        <v>642.59</v>
      </c>
      <c r="G15" s="64">
        <f>G16+G17</f>
        <v>562.94000000000005</v>
      </c>
      <c r="H15" s="125">
        <f t="shared" si="3"/>
        <v>87.604849126192448</v>
      </c>
    </row>
    <row r="16" spans="1:10" x14ac:dyDescent="0.25">
      <c r="A16" s="116"/>
      <c r="B16" s="117"/>
      <c r="C16" s="118">
        <v>3211</v>
      </c>
      <c r="D16" s="115" t="s">
        <v>168</v>
      </c>
      <c r="E16" s="64">
        <v>0</v>
      </c>
      <c r="F16" s="64">
        <v>0</v>
      </c>
      <c r="G16" s="64">
        <v>326.55</v>
      </c>
      <c r="H16" s="125" t="e">
        <f t="shared" si="3"/>
        <v>#DIV/0!</v>
      </c>
    </row>
    <row r="17" spans="1:8" ht="25.5" x14ac:dyDescent="0.25">
      <c r="A17" s="116"/>
      <c r="B17" s="117"/>
      <c r="C17" s="118">
        <v>3221</v>
      </c>
      <c r="D17" s="115" t="s">
        <v>169</v>
      </c>
      <c r="E17" s="64">
        <v>0</v>
      </c>
      <c r="F17" s="64">
        <v>0</v>
      </c>
      <c r="G17" s="64">
        <v>236.39</v>
      </c>
      <c r="H17" s="125" t="e">
        <f t="shared" si="3"/>
        <v>#DIV/0!</v>
      </c>
    </row>
    <row r="18" spans="1:8" x14ac:dyDescent="0.25">
      <c r="A18" s="265" t="s">
        <v>92</v>
      </c>
      <c r="B18" s="266"/>
      <c r="C18" s="267"/>
      <c r="D18" s="79" t="s">
        <v>93</v>
      </c>
      <c r="E18" s="81">
        <f t="shared" ref="E18" si="4">E19</f>
        <v>729.97</v>
      </c>
      <c r="F18" s="81">
        <f>F19</f>
        <v>729.99</v>
      </c>
      <c r="G18" s="81">
        <f t="shared" ref="G18" si="5">G19</f>
        <v>729.99</v>
      </c>
      <c r="H18" s="132">
        <f t="shared" si="3"/>
        <v>100</v>
      </c>
    </row>
    <row r="19" spans="1:8" s="40" customFormat="1" x14ac:dyDescent="0.25">
      <c r="A19" s="259" t="s">
        <v>91</v>
      </c>
      <c r="B19" s="260"/>
      <c r="C19" s="261"/>
      <c r="D19" s="85" t="s">
        <v>12</v>
      </c>
      <c r="E19" s="86">
        <f t="shared" ref="E19:E20" si="6">E20</f>
        <v>729.97</v>
      </c>
      <c r="F19" s="86">
        <f>F20</f>
        <v>729.99</v>
      </c>
      <c r="G19" s="86">
        <f t="shared" ref="G19:G20" si="7">G20</f>
        <v>729.99</v>
      </c>
      <c r="H19" s="86">
        <f t="shared" si="3"/>
        <v>100</v>
      </c>
    </row>
    <row r="20" spans="1:8" x14ac:dyDescent="0.25">
      <c r="A20" s="58">
        <v>3</v>
      </c>
      <c r="B20" s="59"/>
      <c r="C20" s="60"/>
      <c r="D20" s="57" t="s">
        <v>15</v>
      </c>
      <c r="E20" s="64">
        <f t="shared" si="6"/>
        <v>729.97</v>
      </c>
      <c r="F20" s="64">
        <f>F21</f>
        <v>729.99</v>
      </c>
      <c r="G20" s="64">
        <f t="shared" si="7"/>
        <v>729.99</v>
      </c>
      <c r="H20" s="125">
        <f t="shared" si="3"/>
        <v>100</v>
      </c>
    </row>
    <row r="21" spans="1:8" x14ac:dyDescent="0.25">
      <c r="A21" s="58"/>
      <c r="B21" s="59">
        <v>31</v>
      </c>
      <c r="C21" s="60"/>
      <c r="D21" s="57" t="s">
        <v>16</v>
      </c>
      <c r="E21" s="64">
        <v>729.97</v>
      </c>
      <c r="F21" s="64">
        <v>729.99</v>
      </c>
      <c r="G21" s="64">
        <f>G22+G23</f>
        <v>729.99</v>
      </c>
      <c r="H21" s="125">
        <f t="shared" si="3"/>
        <v>100</v>
      </c>
    </row>
    <row r="22" spans="1:8" s="140" customFormat="1" x14ac:dyDescent="0.25">
      <c r="A22" s="127"/>
      <c r="B22" s="128"/>
      <c r="C22" s="129">
        <v>3111</v>
      </c>
      <c r="D22" s="144" t="s">
        <v>177</v>
      </c>
      <c r="E22" s="64"/>
      <c r="F22" s="64"/>
      <c r="G22" s="64">
        <v>626.59</v>
      </c>
      <c r="H22" s="125" t="e">
        <f t="shared" si="3"/>
        <v>#DIV/0!</v>
      </c>
    </row>
    <row r="23" spans="1:8" s="140" customFormat="1" ht="25.5" x14ac:dyDescent="0.25">
      <c r="A23" s="127"/>
      <c r="B23" s="128"/>
      <c r="C23" s="129">
        <v>3132</v>
      </c>
      <c r="D23" s="144" t="s">
        <v>180</v>
      </c>
      <c r="E23" s="64"/>
      <c r="F23" s="64"/>
      <c r="G23" s="64">
        <v>103.4</v>
      </c>
      <c r="H23" s="125" t="e">
        <f t="shared" si="3"/>
        <v>#DIV/0!</v>
      </c>
    </row>
    <row r="24" spans="1:8" ht="25.5" x14ac:dyDescent="0.25">
      <c r="A24" s="265" t="s">
        <v>94</v>
      </c>
      <c r="B24" s="266"/>
      <c r="C24" s="267"/>
      <c r="D24" s="79" t="s">
        <v>95</v>
      </c>
      <c r="E24" s="81">
        <f t="shared" ref="E24" si="8">E25</f>
        <v>7020.94</v>
      </c>
      <c r="F24" s="81">
        <f>F25</f>
        <v>11884.29</v>
      </c>
      <c r="G24" s="81">
        <f t="shared" ref="G24" si="9">G25</f>
        <v>11438.2</v>
      </c>
      <c r="H24" s="132">
        <f t="shared" si="3"/>
        <v>96.246389140621773</v>
      </c>
    </row>
    <row r="25" spans="1:8" s="40" customFormat="1" ht="15" customHeight="1" x14ac:dyDescent="0.25">
      <c r="A25" s="259" t="s">
        <v>91</v>
      </c>
      <c r="B25" s="260"/>
      <c r="C25" s="261"/>
      <c r="D25" s="85" t="s">
        <v>12</v>
      </c>
      <c r="E25" s="86">
        <f t="shared" ref="E25" si="10">E26</f>
        <v>7020.94</v>
      </c>
      <c r="F25" s="86">
        <f>F26</f>
        <v>11884.29</v>
      </c>
      <c r="G25" s="86">
        <f>G26</f>
        <v>11438.2</v>
      </c>
      <c r="H25" s="86">
        <f t="shared" si="3"/>
        <v>96.246389140621773</v>
      </c>
    </row>
    <row r="26" spans="1:8" ht="15" customHeight="1" x14ac:dyDescent="0.25">
      <c r="A26" s="150">
        <v>3</v>
      </c>
      <c r="B26" s="149"/>
      <c r="C26" s="151"/>
      <c r="D26" s="57" t="s">
        <v>15</v>
      </c>
      <c r="E26" s="64">
        <f t="shared" ref="E26" si="11">E27</f>
        <v>7020.94</v>
      </c>
      <c r="F26" s="64">
        <f>F27+F29</f>
        <v>11884.29</v>
      </c>
      <c r="G26" s="64">
        <f>G27+G29</f>
        <v>11438.2</v>
      </c>
      <c r="H26" s="125">
        <f t="shared" si="3"/>
        <v>96.246389140621773</v>
      </c>
    </row>
    <row r="27" spans="1:8" x14ac:dyDescent="0.25">
      <c r="A27" s="150"/>
      <c r="B27" s="149">
        <v>31</v>
      </c>
      <c r="C27" s="151"/>
      <c r="D27" s="57" t="s">
        <v>16</v>
      </c>
      <c r="E27" s="64">
        <v>7020.94</v>
      </c>
      <c r="F27" s="64">
        <v>8691.09</v>
      </c>
      <c r="G27" s="64">
        <f>G28</f>
        <v>8265.6</v>
      </c>
      <c r="H27" s="125">
        <f t="shared" si="3"/>
        <v>95.10429646914254</v>
      </c>
    </row>
    <row r="28" spans="1:8" s="140" customFormat="1" x14ac:dyDescent="0.25">
      <c r="A28" s="150"/>
      <c r="B28" s="149"/>
      <c r="C28" s="151">
        <v>3121</v>
      </c>
      <c r="D28" s="144" t="s">
        <v>179</v>
      </c>
      <c r="E28" s="64"/>
      <c r="F28" s="64"/>
      <c r="G28" s="64">
        <v>8265.6</v>
      </c>
      <c r="H28" s="125" t="e">
        <f t="shared" si="3"/>
        <v>#DIV/0!</v>
      </c>
    </row>
    <row r="29" spans="1:8" x14ac:dyDescent="0.25">
      <c r="A29" s="150"/>
      <c r="B29" s="149">
        <v>32</v>
      </c>
      <c r="C29" s="151"/>
      <c r="D29" s="115" t="s">
        <v>28</v>
      </c>
      <c r="E29" s="64">
        <v>0</v>
      </c>
      <c r="F29" s="64">
        <v>3193.2</v>
      </c>
      <c r="G29" s="64">
        <f>G30</f>
        <v>3172.6</v>
      </c>
      <c r="H29" s="125">
        <f t="shared" si="3"/>
        <v>99.354879118126021</v>
      </c>
    </row>
    <row r="30" spans="1:8" s="140" customFormat="1" ht="25.5" x14ac:dyDescent="0.25">
      <c r="A30" s="150"/>
      <c r="B30" s="149"/>
      <c r="C30" s="151">
        <v>3212</v>
      </c>
      <c r="D30" s="144" t="s">
        <v>192</v>
      </c>
      <c r="E30" s="64"/>
      <c r="F30" s="64"/>
      <c r="G30" s="64">
        <v>3172.6</v>
      </c>
      <c r="H30" s="125" t="e">
        <f t="shared" si="3"/>
        <v>#DIV/0!</v>
      </c>
    </row>
    <row r="31" spans="1:8" ht="30" customHeight="1" x14ac:dyDescent="0.25">
      <c r="A31" s="265" t="s">
        <v>96</v>
      </c>
      <c r="B31" s="266"/>
      <c r="C31" s="267"/>
      <c r="D31" s="79" t="s">
        <v>97</v>
      </c>
      <c r="E31" s="81">
        <f>E33+E36</f>
        <v>33180.699999999997</v>
      </c>
      <c r="F31" s="81">
        <f>F33+F36</f>
        <v>82880.7</v>
      </c>
      <c r="G31" s="81">
        <f>G33+G36</f>
        <v>82238.42</v>
      </c>
      <c r="H31" s="132">
        <f t="shared" si="3"/>
        <v>99.225054807693468</v>
      </c>
    </row>
    <row r="32" spans="1:8" s="40" customFormat="1" x14ac:dyDescent="0.25">
      <c r="A32" s="259" t="s">
        <v>98</v>
      </c>
      <c r="B32" s="260"/>
      <c r="C32" s="261"/>
      <c r="D32" s="85" t="s">
        <v>99</v>
      </c>
      <c r="E32" s="86">
        <f t="shared" ref="E32" si="12">E33</f>
        <v>0</v>
      </c>
      <c r="F32" s="86">
        <f>F33</f>
        <v>49700</v>
      </c>
      <c r="G32" s="86">
        <f t="shared" ref="G32" si="13">G33</f>
        <v>49634.82</v>
      </c>
      <c r="H32" s="86">
        <f t="shared" si="3"/>
        <v>99.868853118712281</v>
      </c>
    </row>
    <row r="33" spans="1:8" x14ac:dyDescent="0.25">
      <c r="A33" s="150">
        <v>3</v>
      </c>
      <c r="B33" s="149"/>
      <c r="C33" s="151"/>
      <c r="D33" s="57" t="s">
        <v>15</v>
      </c>
      <c r="E33" s="64">
        <f t="shared" ref="E33" si="14">E34</f>
        <v>0</v>
      </c>
      <c r="F33" s="64">
        <f>F34</f>
        <v>49700</v>
      </c>
      <c r="G33" s="64">
        <f t="shared" ref="G33" si="15">G34</f>
        <v>49634.82</v>
      </c>
      <c r="H33" s="125">
        <f t="shared" si="3"/>
        <v>99.868853118712281</v>
      </c>
    </row>
    <row r="34" spans="1:8" ht="38.25" x14ac:dyDescent="0.25">
      <c r="A34" s="150"/>
      <c r="B34" s="149">
        <v>37</v>
      </c>
      <c r="C34" s="151"/>
      <c r="D34" s="57" t="s">
        <v>100</v>
      </c>
      <c r="E34" s="64">
        <v>0</v>
      </c>
      <c r="F34" s="64">
        <v>49700</v>
      </c>
      <c r="G34" s="64">
        <f>G35</f>
        <v>49634.82</v>
      </c>
      <c r="H34" s="125">
        <f t="shared" si="3"/>
        <v>99.868853118712281</v>
      </c>
    </row>
    <row r="35" spans="1:8" x14ac:dyDescent="0.25">
      <c r="A35" s="150"/>
      <c r="B35" s="149"/>
      <c r="C35" s="151">
        <v>3722</v>
      </c>
      <c r="D35" s="115" t="s">
        <v>166</v>
      </c>
      <c r="E35" s="64"/>
      <c r="F35" s="64"/>
      <c r="G35" s="64">
        <v>49634.82</v>
      </c>
      <c r="H35" s="125" t="e">
        <f t="shared" si="3"/>
        <v>#DIV/0!</v>
      </c>
    </row>
    <row r="36" spans="1:8" ht="25.5" x14ac:dyDescent="0.25">
      <c r="A36" s="150">
        <v>4</v>
      </c>
      <c r="B36" s="149"/>
      <c r="C36" s="151"/>
      <c r="D36" s="57" t="s">
        <v>17</v>
      </c>
      <c r="E36" s="64">
        <f t="shared" ref="E36" si="16">E37</f>
        <v>33180.699999999997</v>
      </c>
      <c r="F36" s="64">
        <f>F37</f>
        <v>33180.699999999997</v>
      </c>
      <c r="G36" s="64">
        <f t="shared" ref="G36" si="17">G37</f>
        <v>32603.599999999999</v>
      </c>
      <c r="H36" s="125">
        <f t="shared" si="3"/>
        <v>98.260735909730656</v>
      </c>
    </row>
    <row r="37" spans="1:8" ht="25.5" x14ac:dyDescent="0.25">
      <c r="A37" s="150"/>
      <c r="B37" s="149">
        <v>42</v>
      </c>
      <c r="C37" s="151"/>
      <c r="D37" s="57" t="s">
        <v>36</v>
      </c>
      <c r="E37" s="64">
        <v>33180.699999999997</v>
      </c>
      <c r="F37" s="64">
        <v>33180.699999999997</v>
      </c>
      <c r="G37" s="64">
        <f>G38</f>
        <v>32603.599999999999</v>
      </c>
      <c r="H37" s="125">
        <f t="shared" si="3"/>
        <v>98.260735909730656</v>
      </c>
    </row>
    <row r="38" spans="1:8" x14ac:dyDescent="0.25">
      <c r="A38" s="150"/>
      <c r="B38" s="149"/>
      <c r="C38" s="151">
        <v>4241</v>
      </c>
      <c r="D38" s="115" t="s">
        <v>167</v>
      </c>
      <c r="E38" s="64"/>
      <c r="F38" s="64"/>
      <c r="G38" s="64">
        <v>32603.599999999999</v>
      </c>
      <c r="H38" s="125" t="e">
        <f t="shared" si="3"/>
        <v>#DIV/0!</v>
      </c>
    </row>
    <row r="39" spans="1:8" ht="14.25" customHeight="1" x14ac:dyDescent="0.25">
      <c r="A39" s="265" t="s">
        <v>101</v>
      </c>
      <c r="B39" s="266"/>
      <c r="C39" s="267"/>
      <c r="D39" s="79" t="s">
        <v>102</v>
      </c>
      <c r="E39" s="81">
        <f>E40+E51+E59</f>
        <v>50775.78</v>
      </c>
      <c r="F39" s="81">
        <f>F40+F51+F59+F48</f>
        <v>27852.77</v>
      </c>
      <c r="G39" s="81">
        <f>G40+G51+G59+G48</f>
        <v>13971.25</v>
      </c>
      <c r="H39" s="132">
        <f t="shared" si="3"/>
        <v>50.161079131447252</v>
      </c>
    </row>
    <row r="40" spans="1:8" s="40" customFormat="1" ht="15" customHeight="1" x14ac:dyDescent="0.25">
      <c r="A40" s="259" t="s">
        <v>98</v>
      </c>
      <c r="B40" s="260"/>
      <c r="C40" s="261"/>
      <c r="D40" s="85" t="s">
        <v>99</v>
      </c>
      <c r="E40" s="86">
        <f>E41+E44</f>
        <v>7409</v>
      </c>
      <c r="F40" s="86">
        <f t="shared" ref="F40:G40" si="18">F41+F44</f>
        <v>3932.66</v>
      </c>
      <c r="G40" s="86">
        <f t="shared" si="18"/>
        <v>2095.69</v>
      </c>
      <c r="H40" s="86">
        <f t="shared" si="3"/>
        <v>53.289376656003832</v>
      </c>
    </row>
    <row r="41" spans="1:8" x14ac:dyDescent="0.25">
      <c r="A41" s="152">
        <v>3</v>
      </c>
      <c r="B41" s="153"/>
      <c r="C41" s="154"/>
      <c r="D41" s="26" t="s">
        <v>15</v>
      </c>
      <c r="E41" s="64">
        <f>E42+E43</f>
        <v>2687</v>
      </c>
      <c r="F41" s="64">
        <f>F42+F43</f>
        <v>734.79</v>
      </c>
      <c r="G41" s="64">
        <f>G42+G43</f>
        <v>0</v>
      </c>
      <c r="H41" s="125">
        <f t="shared" si="3"/>
        <v>0</v>
      </c>
    </row>
    <row r="42" spans="1:8" x14ac:dyDescent="0.25">
      <c r="A42" s="150"/>
      <c r="B42" s="149">
        <v>31</v>
      </c>
      <c r="C42" s="151"/>
      <c r="D42" s="57" t="s">
        <v>16</v>
      </c>
      <c r="E42" s="64">
        <v>2198</v>
      </c>
      <c r="F42" s="64">
        <v>0</v>
      </c>
      <c r="G42" s="64">
        <v>0</v>
      </c>
      <c r="H42" s="125" t="e">
        <f t="shared" si="3"/>
        <v>#DIV/0!</v>
      </c>
    </row>
    <row r="43" spans="1:8" x14ac:dyDescent="0.25">
      <c r="A43" s="150"/>
      <c r="B43" s="149">
        <v>32</v>
      </c>
      <c r="C43" s="151"/>
      <c r="D43" s="57" t="s">
        <v>28</v>
      </c>
      <c r="E43" s="64">
        <v>489</v>
      </c>
      <c r="F43" s="64">
        <v>734.79</v>
      </c>
      <c r="G43" s="64">
        <v>0</v>
      </c>
      <c r="H43" s="125">
        <f t="shared" si="3"/>
        <v>0</v>
      </c>
    </row>
    <row r="44" spans="1:8" ht="25.5" x14ac:dyDescent="0.25">
      <c r="A44" s="150">
        <v>4</v>
      </c>
      <c r="B44" s="149"/>
      <c r="C44" s="151"/>
      <c r="D44" s="57" t="s">
        <v>17</v>
      </c>
      <c r="E44" s="64">
        <f>E45</f>
        <v>4722</v>
      </c>
      <c r="F44" s="64">
        <f t="shared" ref="F44:G44" si="19">F45</f>
        <v>3197.87</v>
      </c>
      <c r="G44" s="64">
        <f t="shared" si="19"/>
        <v>2095.69</v>
      </c>
      <c r="H44" s="125">
        <f t="shared" si="3"/>
        <v>65.53393352450226</v>
      </c>
    </row>
    <row r="45" spans="1:8" ht="25.5" x14ac:dyDescent="0.25">
      <c r="A45" s="150"/>
      <c r="B45" s="149">
        <v>42</v>
      </c>
      <c r="C45" s="151"/>
      <c r="D45" s="57" t="s">
        <v>36</v>
      </c>
      <c r="E45" s="64">
        <v>4722</v>
      </c>
      <c r="F45" s="64">
        <v>3197.87</v>
      </c>
      <c r="G45" s="64">
        <f>SUM(G46:G47)</f>
        <v>2095.69</v>
      </c>
      <c r="H45" s="125">
        <f t="shared" si="3"/>
        <v>65.53393352450226</v>
      </c>
    </row>
    <row r="46" spans="1:8" x14ac:dyDescent="0.25">
      <c r="A46" s="150"/>
      <c r="B46" s="149"/>
      <c r="C46" s="151">
        <v>4221</v>
      </c>
      <c r="D46" s="115" t="s">
        <v>172</v>
      </c>
      <c r="E46" s="64"/>
      <c r="F46" s="64"/>
      <c r="G46" s="64">
        <v>1393.5</v>
      </c>
      <c r="H46" s="125" t="e">
        <f t="shared" si="3"/>
        <v>#DIV/0!</v>
      </c>
    </row>
    <row r="47" spans="1:8" ht="25.5" x14ac:dyDescent="0.25">
      <c r="A47" s="150"/>
      <c r="B47" s="149"/>
      <c r="C47" s="151">
        <v>4227</v>
      </c>
      <c r="D47" s="115" t="s">
        <v>173</v>
      </c>
      <c r="E47" s="64"/>
      <c r="F47" s="64"/>
      <c r="G47" s="64">
        <v>702.19</v>
      </c>
      <c r="H47" s="125" t="e">
        <f t="shared" si="3"/>
        <v>#DIV/0!</v>
      </c>
    </row>
    <row r="48" spans="1:8" ht="23.25" customHeight="1" x14ac:dyDescent="0.25">
      <c r="A48" s="259" t="s">
        <v>159</v>
      </c>
      <c r="B48" s="260"/>
      <c r="C48" s="261"/>
      <c r="D48" s="112" t="s">
        <v>160</v>
      </c>
      <c r="E48" s="82"/>
      <c r="F48" s="82">
        <f>F49</f>
        <v>245.25</v>
      </c>
      <c r="G48" s="82">
        <f>G49</f>
        <v>0</v>
      </c>
      <c r="H48" s="86">
        <f t="shared" si="3"/>
        <v>0</v>
      </c>
    </row>
    <row r="49" spans="1:8" ht="25.5" x14ac:dyDescent="0.25">
      <c r="A49" s="150">
        <v>4</v>
      </c>
      <c r="B49" s="149"/>
      <c r="C49" s="115"/>
      <c r="D49" s="115" t="s">
        <v>17</v>
      </c>
      <c r="E49" s="64"/>
      <c r="F49" s="64">
        <f>F50</f>
        <v>245.25</v>
      </c>
      <c r="G49" s="64">
        <v>0</v>
      </c>
      <c r="H49" s="125">
        <f t="shared" si="3"/>
        <v>0</v>
      </c>
    </row>
    <row r="50" spans="1:8" ht="25.5" x14ac:dyDescent="0.25">
      <c r="A50" s="150">
        <v>42</v>
      </c>
      <c r="B50" s="149"/>
      <c r="C50" s="115"/>
      <c r="D50" s="115" t="s">
        <v>36</v>
      </c>
      <c r="E50" s="64"/>
      <c r="F50" s="64">
        <v>245.25</v>
      </c>
      <c r="G50" s="64">
        <v>0</v>
      </c>
      <c r="H50" s="125">
        <f t="shared" si="3"/>
        <v>0</v>
      </c>
    </row>
    <row r="51" spans="1:8" s="40" customFormat="1" x14ac:dyDescent="0.25">
      <c r="A51" s="259" t="s">
        <v>103</v>
      </c>
      <c r="B51" s="260"/>
      <c r="C51" s="261"/>
      <c r="D51" s="85" t="s">
        <v>42</v>
      </c>
      <c r="E51" s="86">
        <f>E52+E55</f>
        <v>41977</v>
      </c>
      <c r="F51" s="86">
        <f t="shared" ref="F51:G51" si="20">F52+F55</f>
        <v>22285.08</v>
      </c>
      <c r="G51" s="86">
        <f t="shared" si="20"/>
        <v>11875.56</v>
      </c>
      <c r="H51" s="86">
        <f t="shared" si="3"/>
        <v>53.289285925830185</v>
      </c>
    </row>
    <row r="52" spans="1:8" x14ac:dyDescent="0.25">
      <c r="A52" s="61">
        <v>3</v>
      </c>
      <c r="B52" s="62"/>
      <c r="C52" s="63"/>
      <c r="D52" s="57" t="s">
        <v>15</v>
      </c>
      <c r="E52" s="64">
        <f>E53+E54</f>
        <v>15220</v>
      </c>
      <c r="F52" s="64">
        <f t="shared" ref="F52:G52" si="21">F53+F54</f>
        <v>4163.8100000000004</v>
      </c>
      <c r="G52" s="64">
        <f t="shared" si="21"/>
        <v>0</v>
      </c>
      <c r="H52" s="125">
        <f t="shared" si="3"/>
        <v>0</v>
      </c>
    </row>
    <row r="53" spans="1:8" x14ac:dyDescent="0.25">
      <c r="A53" s="61"/>
      <c r="B53" s="62">
        <v>31</v>
      </c>
      <c r="C53" s="63"/>
      <c r="D53" s="57" t="s">
        <v>16</v>
      </c>
      <c r="E53" s="64">
        <v>12451</v>
      </c>
      <c r="F53" s="64">
        <v>0</v>
      </c>
      <c r="G53" s="64">
        <v>0</v>
      </c>
      <c r="H53" s="125" t="e">
        <f t="shared" si="3"/>
        <v>#DIV/0!</v>
      </c>
    </row>
    <row r="54" spans="1:8" x14ac:dyDescent="0.25">
      <c r="A54" s="61"/>
      <c r="B54" s="62">
        <v>32</v>
      </c>
      <c r="C54" s="63"/>
      <c r="D54" s="57" t="s">
        <v>28</v>
      </c>
      <c r="E54" s="64">
        <v>2769</v>
      </c>
      <c r="F54" s="64">
        <v>4163.8100000000004</v>
      </c>
      <c r="G54" s="64">
        <v>0</v>
      </c>
      <c r="H54" s="125">
        <f t="shared" si="3"/>
        <v>0</v>
      </c>
    </row>
    <row r="55" spans="1:8" ht="25.5" x14ac:dyDescent="0.25">
      <c r="A55" s="61">
        <v>4</v>
      </c>
      <c r="B55" s="62"/>
      <c r="C55" s="63"/>
      <c r="D55" s="57" t="s">
        <v>17</v>
      </c>
      <c r="E55" s="64">
        <f>E56</f>
        <v>26757</v>
      </c>
      <c r="F55" s="64">
        <f t="shared" ref="F55:G55" si="22">F56</f>
        <v>18121.27</v>
      </c>
      <c r="G55" s="64">
        <f t="shared" si="22"/>
        <v>11875.56</v>
      </c>
      <c r="H55" s="125">
        <f t="shared" si="3"/>
        <v>65.533817442154984</v>
      </c>
    </row>
    <row r="56" spans="1:8" ht="25.5" x14ac:dyDescent="0.25">
      <c r="A56" s="61"/>
      <c r="B56" s="62">
        <v>42</v>
      </c>
      <c r="C56" s="63"/>
      <c r="D56" s="57" t="s">
        <v>36</v>
      </c>
      <c r="E56" s="64">
        <v>26757</v>
      </c>
      <c r="F56" s="64">
        <v>18121.27</v>
      </c>
      <c r="G56" s="64">
        <f>G57+G58</f>
        <v>11875.56</v>
      </c>
      <c r="H56" s="125">
        <f t="shared" si="3"/>
        <v>65.533817442154984</v>
      </c>
    </row>
    <row r="57" spans="1:8" x14ac:dyDescent="0.25">
      <c r="A57" s="61"/>
      <c r="B57" s="62"/>
      <c r="C57" s="63">
        <v>4221</v>
      </c>
      <c r="D57" s="115" t="s">
        <v>172</v>
      </c>
      <c r="E57" s="64"/>
      <c r="F57" s="64"/>
      <c r="G57" s="64">
        <v>7896.46</v>
      </c>
      <c r="H57" s="125" t="e">
        <f t="shared" si="3"/>
        <v>#DIV/0!</v>
      </c>
    </row>
    <row r="58" spans="1:8" ht="25.5" x14ac:dyDescent="0.25">
      <c r="A58" s="61"/>
      <c r="B58" s="62"/>
      <c r="C58" s="63">
        <v>4227</v>
      </c>
      <c r="D58" s="115" t="s">
        <v>173</v>
      </c>
      <c r="E58" s="64"/>
      <c r="F58" s="64"/>
      <c r="G58" s="64">
        <v>3979.1</v>
      </c>
      <c r="H58" s="125" t="e">
        <f t="shared" si="3"/>
        <v>#DIV/0!</v>
      </c>
    </row>
    <row r="59" spans="1:8" s="40" customFormat="1" ht="25.5" x14ac:dyDescent="0.25">
      <c r="A59" s="259" t="s">
        <v>104</v>
      </c>
      <c r="B59" s="260"/>
      <c r="C59" s="261"/>
      <c r="D59" s="85" t="s">
        <v>105</v>
      </c>
      <c r="E59" s="86">
        <f t="shared" ref="E59:E60" si="23">E60</f>
        <v>1389.78</v>
      </c>
      <c r="F59" s="86">
        <f>F60</f>
        <v>1389.78</v>
      </c>
      <c r="G59" s="86">
        <f t="shared" ref="G59:G60" si="24">G60</f>
        <v>0</v>
      </c>
      <c r="H59" s="86">
        <f t="shared" si="3"/>
        <v>0</v>
      </c>
    </row>
    <row r="60" spans="1:8" ht="25.5" x14ac:dyDescent="0.25">
      <c r="A60" s="161">
        <v>4</v>
      </c>
      <c r="B60" s="62"/>
      <c r="C60" s="63"/>
      <c r="D60" s="57" t="s">
        <v>17</v>
      </c>
      <c r="E60" s="64">
        <f t="shared" si="23"/>
        <v>1389.78</v>
      </c>
      <c r="F60" s="64">
        <f>F61</f>
        <v>1389.78</v>
      </c>
      <c r="G60" s="64">
        <f t="shared" si="24"/>
        <v>0</v>
      </c>
      <c r="H60" s="125">
        <f t="shared" si="3"/>
        <v>0</v>
      </c>
    </row>
    <row r="61" spans="1:8" ht="34.5" customHeight="1" x14ac:dyDescent="0.25">
      <c r="A61" s="55"/>
      <c r="B61" s="149">
        <v>42</v>
      </c>
      <c r="C61" s="57"/>
      <c r="D61" s="57" t="s">
        <v>36</v>
      </c>
      <c r="E61" s="64">
        <v>1389.78</v>
      </c>
      <c r="F61" s="64">
        <v>1389.78</v>
      </c>
      <c r="G61" s="64">
        <v>0</v>
      </c>
      <c r="H61" s="125">
        <f t="shared" si="3"/>
        <v>0</v>
      </c>
    </row>
    <row r="62" spans="1:8" x14ac:dyDescent="0.25">
      <c r="A62" s="268" t="s">
        <v>161</v>
      </c>
      <c r="B62" s="269"/>
      <c r="C62" s="270"/>
      <c r="D62" s="119" t="s">
        <v>162</v>
      </c>
      <c r="E62" s="123">
        <v>0</v>
      </c>
      <c r="F62" s="123">
        <f t="shared" ref="F62:G64" si="25">F63</f>
        <v>272</v>
      </c>
      <c r="G62" s="123">
        <f t="shared" si="25"/>
        <v>272</v>
      </c>
      <c r="H62" s="132">
        <f t="shared" si="3"/>
        <v>100</v>
      </c>
    </row>
    <row r="63" spans="1:8" x14ac:dyDescent="0.25">
      <c r="A63" s="259" t="s">
        <v>154</v>
      </c>
      <c r="B63" s="260"/>
      <c r="C63" s="261"/>
      <c r="D63" s="112" t="s">
        <v>146</v>
      </c>
      <c r="E63" s="98">
        <v>0</v>
      </c>
      <c r="F63" s="98">
        <f t="shared" si="25"/>
        <v>272</v>
      </c>
      <c r="G63" s="98">
        <f t="shared" si="25"/>
        <v>272</v>
      </c>
      <c r="H63" s="86">
        <f t="shared" si="3"/>
        <v>100</v>
      </c>
    </row>
    <row r="64" spans="1:8" ht="18.75" customHeight="1" x14ac:dyDescent="0.25">
      <c r="A64" s="150">
        <v>3</v>
      </c>
      <c r="B64" s="149"/>
      <c r="C64" s="151"/>
      <c r="D64" s="115" t="s">
        <v>15</v>
      </c>
      <c r="E64" s="99">
        <v>0</v>
      </c>
      <c r="F64" s="99">
        <f t="shared" si="25"/>
        <v>272</v>
      </c>
      <c r="G64" s="99">
        <f t="shared" si="25"/>
        <v>272</v>
      </c>
      <c r="H64" s="125">
        <f t="shared" si="3"/>
        <v>100</v>
      </c>
    </row>
    <row r="65" spans="1:8" x14ac:dyDescent="0.25">
      <c r="A65" s="150"/>
      <c r="B65" s="149">
        <v>32</v>
      </c>
      <c r="C65" s="151"/>
      <c r="D65" s="115" t="s">
        <v>28</v>
      </c>
      <c r="E65" s="99">
        <v>0</v>
      </c>
      <c r="F65" s="99">
        <v>272</v>
      </c>
      <c r="G65" s="99">
        <f>G66</f>
        <v>272</v>
      </c>
      <c r="H65" s="125">
        <f t="shared" si="3"/>
        <v>100</v>
      </c>
    </row>
    <row r="66" spans="1:8" s="140" customFormat="1" x14ac:dyDescent="0.25">
      <c r="A66" s="150"/>
      <c r="B66" s="149"/>
      <c r="C66" s="151">
        <v>3222</v>
      </c>
      <c r="D66" s="144" t="s">
        <v>175</v>
      </c>
      <c r="E66" s="99">
        <v>0</v>
      </c>
      <c r="F66" s="99">
        <v>0</v>
      </c>
      <c r="G66" s="99">
        <v>272</v>
      </c>
      <c r="H66" s="125" t="e">
        <f t="shared" si="3"/>
        <v>#DIV/0!</v>
      </c>
    </row>
    <row r="67" spans="1:8" ht="15" customHeight="1" x14ac:dyDescent="0.25">
      <c r="A67" s="268" t="s">
        <v>135</v>
      </c>
      <c r="B67" s="269"/>
      <c r="C67" s="270"/>
      <c r="D67" s="83" t="s">
        <v>106</v>
      </c>
      <c r="E67" s="100">
        <f t="shared" ref="E67:G67" si="26">E68</f>
        <v>0</v>
      </c>
      <c r="F67" s="100">
        <f t="shared" si="26"/>
        <v>663.61</v>
      </c>
      <c r="G67" s="100">
        <f t="shared" si="26"/>
        <v>663.61</v>
      </c>
      <c r="H67" s="132">
        <f t="shared" si="3"/>
        <v>100</v>
      </c>
    </row>
    <row r="68" spans="1:8" s="40" customFormat="1" ht="25.5" x14ac:dyDescent="0.25">
      <c r="A68" s="259" t="s">
        <v>107</v>
      </c>
      <c r="B68" s="260"/>
      <c r="C68" s="261"/>
      <c r="D68" s="85" t="s">
        <v>108</v>
      </c>
      <c r="E68" s="86"/>
      <c r="F68" s="86">
        <f>F69</f>
        <v>663.61</v>
      </c>
      <c r="G68" s="86">
        <f>G69</f>
        <v>663.61</v>
      </c>
      <c r="H68" s="86">
        <f t="shared" si="3"/>
        <v>100</v>
      </c>
    </row>
    <row r="69" spans="1:8" x14ac:dyDescent="0.25">
      <c r="A69" s="150">
        <v>3</v>
      </c>
      <c r="B69" s="149"/>
      <c r="C69" s="151"/>
      <c r="D69" s="57" t="s">
        <v>15</v>
      </c>
      <c r="E69" s="64"/>
      <c r="F69" s="64">
        <f>F70</f>
        <v>663.61</v>
      </c>
      <c r="G69" s="64">
        <f>G70</f>
        <v>663.61</v>
      </c>
      <c r="H69" s="125">
        <f t="shared" si="3"/>
        <v>100</v>
      </c>
    </row>
    <row r="70" spans="1:8" x14ac:dyDescent="0.25">
      <c r="A70" s="150"/>
      <c r="B70" s="149">
        <v>32</v>
      </c>
      <c r="C70" s="151"/>
      <c r="D70" s="57" t="s">
        <v>28</v>
      </c>
      <c r="E70" s="64"/>
      <c r="F70" s="64">
        <v>663.61</v>
      </c>
      <c r="G70" s="64">
        <f>SUM(G71:G74)</f>
        <v>663.61</v>
      </c>
      <c r="H70" s="125">
        <f t="shared" si="3"/>
        <v>100</v>
      </c>
    </row>
    <row r="71" spans="1:8" x14ac:dyDescent="0.25">
      <c r="A71" s="150"/>
      <c r="B71" s="149"/>
      <c r="C71" s="151">
        <v>3211</v>
      </c>
      <c r="D71" s="115" t="s">
        <v>168</v>
      </c>
      <c r="E71" s="64"/>
      <c r="F71" s="64"/>
      <c r="G71" s="64">
        <v>95.2</v>
      </c>
      <c r="H71" s="125" t="e">
        <f t="shared" si="3"/>
        <v>#DIV/0!</v>
      </c>
    </row>
    <row r="72" spans="1:8" ht="25.5" x14ac:dyDescent="0.25">
      <c r="A72" s="150"/>
      <c r="B72" s="149"/>
      <c r="C72" s="151">
        <v>3221</v>
      </c>
      <c r="D72" s="115" t="s">
        <v>169</v>
      </c>
      <c r="E72" s="64"/>
      <c r="F72" s="64"/>
      <c r="G72" s="64">
        <v>3.19</v>
      </c>
      <c r="H72" s="125" t="e">
        <f t="shared" si="3"/>
        <v>#DIV/0!</v>
      </c>
    </row>
    <row r="73" spans="1:8" ht="25.5" x14ac:dyDescent="0.25">
      <c r="A73" s="150"/>
      <c r="B73" s="149"/>
      <c r="C73" s="151">
        <v>3231</v>
      </c>
      <c r="D73" s="115" t="s">
        <v>170</v>
      </c>
      <c r="E73" s="64"/>
      <c r="F73" s="64"/>
      <c r="G73" s="64">
        <v>200</v>
      </c>
      <c r="H73" s="125" t="e">
        <f t="shared" si="3"/>
        <v>#DIV/0!</v>
      </c>
    </row>
    <row r="74" spans="1:8" x14ac:dyDescent="0.25">
      <c r="A74" s="150"/>
      <c r="B74" s="149"/>
      <c r="C74" s="151">
        <v>3239</v>
      </c>
      <c r="D74" s="115" t="s">
        <v>171</v>
      </c>
      <c r="E74" s="64"/>
      <c r="F74" s="64"/>
      <c r="G74" s="64">
        <v>365.22</v>
      </c>
      <c r="H74" s="125" t="e">
        <f t="shared" si="3"/>
        <v>#DIV/0!</v>
      </c>
    </row>
    <row r="75" spans="1:8" ht="15" customHeight="1" x14ac:dyDescent="0.25">
      <c r="A75" s="268" t="s">
        <v>136</v>
      </c>
      <c r="B75" s="269"/>
      <c r="C75" s="270"/>
      <c r="D75" s="83" t="s">
        <v>109</v>
      </c>
      <c r="E75" s="81">
        <f t="shared" ref="E75" si="27">E76</f>
        <v>663.62</v>
      </c>
      <c r="F75" s="81">
        <f>F76</f>
        <v>663.62</v>
      </c>
      <c r="G75" s="81">
        <f t="shared" ref="G75" si="28">G76</f>
        <v>663.62</v>
      </c>
      <c r="H75" s="132">
        <f t="shared" si="3"/>
        <v>100</v>
      </c>
    </row>
    <row r="76" spans="1:8" s="40" customFormat="1" x14ac:dyDescent="0.25">
      <c r="A76" s="259" t="s">
        <v>98</v>
      </c>
      <c r="B76" s="260"/>
      <c r="C76" s="261"/>
      <c r="D76" s="85" t="s">
        <v>110</v>
      </c>
      <c r="E76" s="86">
        <f t="shared" ref="E76" si="29">E77+E80</f>
        <v>663.62</v>
      </c>
      <c r="F76" s="86">
        <f>F77+F80</f>
        <v>663.62</v>
      </c>
      <c r="G76" s="86">
        <f t="shared" ref="G76" si="30">G77+G80</f>
        <v>663.62</v>
      </c>
      <c r="H76" s="86">
        <f t="shared" si="3"/>
        <v>100</v>
      </c>
    </row>
    <row r="77" spans="1:8" x14ac:dyDescent="0.25">
      <c r="A77" s="150">
        <v>3</v>
      </c>
      <c r="B77" s="149"/>
      <c r="C77" s="151"/>
      <c r="D77" s="57" t="s">
        <v>15</v>
      </c>
      <c r="E77" s="64">
        <f>E78</f>
        <v>269.60000000000002</v>
      </c>
      <c r="F77" s="64">
        <f>F78</f>
        <v>663.62</v>
      </c>
      <c r="G77" s="64">
        <f>G78</f>
        <v>663.62</v>
      </c>
      <c r="H77" s="125">
        <f t="shared" si="3"/>
        <v>100</v>
      </c>
    </row>
    <row r="78" spans="1:8" x14ac:dyDescent="0.25">
      <c r="A78" s="150"/>
      <c r="B78" s="149">
        <v>32</v>
      </c>
      <c r="C78" s="151"/>
      <c r="D78" s="57" t="s">
        <v>28</v>
      </c>
      <c r="E78" s="64">
        <v>269.60000000000002</v>
      </c>
      <c r="F78" s="64">
        <v>663.62</v>
      </c>
      <c r="G78" s="64">
        <f>G79</f>
        <v>663.62</v>
      </c>
      <c r="H78" s="125">
        <f t="shared" si="3"/>
        <v>100</v>
      </c>
    </row>
    <row r="79" spans="1:8" x14ac:dyDescent="0.25">
      <c r="A79" s="150"/>
      <c r="B79" s="149"/>
      <c r="C79" s="151">
        <v>3225</v>
      </c>
      <c r="D79" s="122" t="s">
        <v>174</v>
      </c>
      <c r="E79" s="64"/>
      <c r="F79" s="64"/>
      <c r="G79" s="64">
        <v>663.62</v>
      </c>
      <c r="H79" s="125" t="e">
        <f t="shared" ref="H79:H177" si="31">G79/F79*100</f>
        <v>#DIV/0!</v>
      </c>
    </row>
    <row r="80" spans="1:8" ht="25.5" x14ac:dyDescent="0.25">
      <c r="A80" s="150">
        <v>4</v>
      </c>
      <c r="B80" s="149"/>
      <c r="C80" s="151"/>
      <c r="D80" s="57" t="s">
        <v>17</v>
      </c>
      <c r="E80" s="64">
        <f>E81</f>
        <v>394.02</v>
      </c>
      <c r="F80" s="64">
        <f>F81</f>
        <v>0</v>
      </c>
      <c r="G80" s="64">
        <f>G81</f>
        <v>0</v>
      </c>
      <c r="H80" s="125" t="e">
        <f t="shared" si="31"/>
        <v>#DIV/0!</v>
      </c>
    </row>
    <row r="81" spans="1:8" ht="25.5" x14ac:dyDescent="0.25">
      <c r="A81" s="150"/>
      <c r="B81" s="149">
        <v>42</v>
      </c>
      <c r="C81" s="151"/>
      <c r="D81" s="57" t="s">
        <v>36</v>
      </c>
      <c r="E81" s="64">
        <v>394.02</v>
      </c>
      <c r="F81" s="64">
        <v>0</v>
      </c>
      <c r="G81" s="64">
        <v>0</v>
      </c>
      <c r="H81" s="125" t="e">
        <f t="shared" si="31"/>
        <v>#DIV/0!</v>
      </c>
    </row>
    <row r="82" spans="1:8" ht="25.5" customHeight="1" x14ac:dyDescent="0.25">
      <c r="A82" s="268" t="s">
        <v>137</v>
      </c>
      <c r="B82" s="269"/>
      <c r="C82" s="270"/>
      <c r="D82" s="79" t="s">
        <v>111</v>
      </c>
      <c r="E82" s="81">
        <f t="shared" ref="E82" si="32">E87</f>
        <v>157234.84</v>
      </c>
      <c r="F82" s="81">
        <f>F87+F83</f>
        <v>149582.72</v>
      </c>
      <c r="G82" s="81">
        <f>G87+G83</f>
        <v>146721.57</v>
      </c>
      <c r="H82" s="132">
        <f t="shared" si="31"/>
        <v>98.08724563906847</v>
      </c>
    </row>
    <row r="83" spans="1:8" x14ac:dyDescent="0.25">
      <c r="A83" s="259" t="s">
        <v>91</v>
      </c>
      <c r="B83" s="260"/>
      <c r="C83" s="261"/>
      <c r="D83" s="112" t="s">
        <v>12</v>
      </c>
      <c r="E83" s="124"/>
      <c r="F83" s="82">
        <f>F84</f>
        <v>1220</v>
      </c>
      <c r="G83" s="124">
        <f>G84</f>
        <v>248.85</v>
      </c>
      <c r="H83" s="86">
        <f t="shared" si="31"/>
        <v>20.397540983606557</v>
      </c>
    </row>
    <row r="84" spans="1:8" x14ac:dyDescent="0.25">
      <c r="A84" s="150">
        <v>3</v>
      </c>
      <c r="B84" s="149"/>
      <c r="C84" s="151"/>
      <c r="D84" s="115" t="s">
        <v>15</v>
      </c>
      <c r="E84" s="97"/>
      <c r="F84" s="64">
        <f>F85</f>
        <v>1220</v>
      </c>
      <c r="G84" s="64">
        <f>G85</f>
        <v>248.85</v>
      </c>
      <c r="H84" s="125">
        <f t="shared" si="31"/>
        <v>20.397540983606557</v>
      </c>
    </row>
    <row r="85" spans="1:8" x14ac:dyDescent="0.25">
      <c r="A85" s="150"/>
      <c r="B85" s="149">
        <v>32</v>
      </c>
      <c r="C85" s="151"/>
      <c r="D85" s="115" t="s">
        <v>28</v>
      </c>
      <c r="E85" s="97"/>
      <c r="F85" s="64">
        <v>1220</v>
      </c>
      <c r="G85" s="64">
        <f>G86</f>
        <v>248.85</v>
      </c>
      <c r="H85" s="125">
        <f t="shared" si="31"/>
        <v>20.397540983606557</v>
      </c>
    </row>
    <row r="86" spans="1:8" s="140" customFormat="1" x14ac:dyDescent="0.25">
      <c r="A86" s="150"/>
      <c r="B86" s="149"/>
      <c r="C86" s="151">
        <v>3237</v>
      </c>
      <c r="D86" s="144" t="s">
        <v>184</v>
      </c>
      <c r="E86" s="97"/>
      <c r="F86" s="64"/>
      <c r="G86" s="64">
        <v>248.85</v>
      </c>
      <c r="H86" s="125" t="e">
        <f t="shared" si="31"/>
        <v>#DIV/0!</v>
      </c>
    </row>
    <row r="87" spans="1:8" s="40" customFormat="1" x14ac:dyDescent="0.25">
      <c r="A87" s="259" t="s">
        <v>98</v>
      </c>
      <c r="B87" s="260"/>
      <c r="C87" s="261"/>
      <c r="D87" s="85" t="s">
        <v>110</v>
      </c>
      <c r="E87" s="86">
        <f t="shared" ref="E87" si="33">E88</f>
        <v>157234.84</v>
      </c>
      <c r="F87" s="86">
        <f>F88</f>
        <v>148362.72</v>
      </c>
      <c r="G87" s="86">
        <f t="shared" ref="G87" si="34">G88</f>
        <v>146472.72</v>
      </c>
      <c r="H87" s="86">
        <f t="shared" si="31"/>
        <v>98.726095072940154</v>
      </c>
    </row>
    <row r="88" spans="1:8" x14ac:dyDescent="0.25">
      <c r="A88" s="150">
        <v>3</v>
      </c>
      <c r="B88" s="149"/>
      <c r="C88" s="151"/>
      <c r="D88" s="57" t="s">
        <v>15</v>
      </c>
      <c r="E88" s="64">
        <f t="shared" ref="E88" si="35">E89</f>
        <v>157234.84</v>
      </c>
      <c r="F88" s="64">
        <f>F89</f>
        <v>148362.72</v>
      </c>
      <c r="G88" s="64">
        <f t="shared" ref="G88" si="36">G89</f>
        <v>146472.72</v>
      </c>
      <c r="H88" s="125">
        <f t="shared" si="31"/>
        <v>98.726095072940154</v>
      </c>
    </row>
    <row r="89" spans="1:8" x14ac:dyDescent="0.25">
      <c r="A89" s="150"/>
      <c r="B89" s="149">
        <v>32</v>
      </c>
      <c r="C89" s="151"/>
      <c r="D89" s="57" t="s">
        <v>28</v>
      </c>
      <c r="E89" s="64">
        <v>157234.84</v>
      </c>
      <c r="F89" s="64">
        <v>148362.72</v>
      </c>
      <c r="G89" s="64">
        <f>G90</f>
        <v>146472.72</v>
      </c>
      <c r="H89" s="125">
        <f t="shared" si="31"/>
        <v>98.726095072940154</v>
      </c>
    </row>
    <row r="90" spans="1:8" x14ac:dyDescent="0.25">
      <c r="A90" s="150"/>
      <c r="B90" s="149"/>
      <c r="C90" s="151">
        <v>3222</v>
      </c>
      <c r="D90" s="122" t="s">
        <v>175</v>
      </c>
      <c r="E90" s="64"/>
      <c r="F90" s="64"/>
      <c r="G90" s="64">
        <v>146472.72</v>
      </c>
      <c r="H90" s="125" t="e">
        <f t="shared" si="31"/>
        <v>#DIV/0!</v>
      </c>
    </row>
    <row r="91" spans="1:8" ht="40.5" customHeight="1" x14ac:dyDescent="0.25">
      <c r="A91" s="268" t="s">
        <v>138</v>
      </c>
      <c r="B91" s="269"/>
      <c r="C91" s="270"/>
      <c r="D91" s="79" t="s">
        <v>112</v>
      </c>
      <c r="E91" s="81">
        <f t="shared" ref="E91:E92" si="37">E92</f>
        <v>1351.38</v>
      </c>
      <c r="F91" s="81">
        <f>F92</f>
        <v>1345.15</v>
      </c>
      <c r="G91" s="81">
        <f t="shared" ref="G91:G92" si="38">G92</f>
        <v>1345.15</v>
      </c>
      <c r="H91" s="132">
        <f t="shared" si="31"/>
        <v>100</v>
      </c>
    </row>
    <row r="92" spans="1:8" s="40" customFormat="1" x14ac:dyDescent="0.25">
      <c r="A92" s="259" t="s">
        <v>98</v>
      </c>
      <c r="B92" s="260"/>
      <c r="C92" s="261"/>
      <c r="D92" s="85" t="s">
        <v>110</v>
      </c>
      <c r="E92" s="86">
        <f t="shared" si="37"/>
        <v>1351.38</v>
      </c>
      <c r="F92" s="86">
        <f>F93</f>
        <v>1345.15</v>
      </c>
      <c r="G92" s="86">
        <f t="shared" si="38"/>
        <v>1345.15</v>
      </c>
      <c r="H92" s="86">
        <f t="shared" si="31"/>
        <v>100</v>
      </c>
    </row>
    <row r="93" spans="1:8" x14ac:dyDescent="0.25">
      <c r="A93" s="150">
        <v>3</v>
      </c>
      <c r="B93" s="149"/>
      <c r="C93" s="151"/>
      <c r="D93" s="57" t="s">
        <v>15</v>
      </c>
      <c r="E93" s="64">
        <f>E94</f>
        <v>1351.38</v>
      </c>
      <c r="F93" s="64">
        <f>F94</f>
        <v>1345.15</v>
      </c>
      <c r="G93" s="64">
        <f>G94</f>
        <v>1345.15</v>
      </c>
      <c r="H93" s="125">
        <f t="shared" si="31"/>
        <v>100</v>
      </c>
    </row>
    <row r="94" spans="1:8" x14ac:dyDescent="0.25">
      <c r="A94" s="150"/>
      <c r="B94" s="149">
        <v>38</v>
      </c>
      <c r="C94" s="151"/>
      <c r="D94" s="57" t="s">
        <v>58</v>
      </c>
      <c r="E94" s="64">
        <v>1351.38</v>
      </c>
      <c r="F94" s="64">
        <v>1345.15</v>
      </c>
      <c r="G94" s="64">
        <f>G95</f>
        <v>1345.15</v>
      </c>
      <c r="H94" s="125">
        <f t="shared" si="31"/>
        <v>100</v>
      </c>
    </row>
    <row r="95" spans="1:8" x14ac:dyDescent="0.25">
      <c r="A95" s="150"/>
      <c r="B95" s="149"/>
      <c r="C95" s="151">
        <v>3812</v>
      </c>
      <c r="D95" s="122" t="s">
        <v>176</v>
      </c>
      <c r="E95" s="99"/>
      <c r="F95" s="99"/>
      <c r="G95" s="99">
        <v>1345.15</v>
      </c>
      <c r="H95" s="125" t="e">
        <f t="shared" si="31"/>
        <v>#DIV/0!</v>
      </c>
    </row>
    <row r="96" spans="1:8" x14ac:dyDescent="0.25">
      <c r="A96" s="268" t="s">
        <v>139</v>
      </c>
      <c r="B96" s="269"/>
      <c r="C96" s="270"/>
      <c r="D96" s="79" t="s">
        <v>113</v>
      </c>
      <c r="E96" s="81">
        <f>E97+E105</f>
        <v>31586.159999999996</v>
      </c>
      <c r="F96" s="81">
        <f>F97+F105</f>
        <v>27050.959999999999</v>
      </c>
      <c r="G96" s="81">
        <f>G97+G105</f>
        <v>27050.959999999999</v>
      </c>
      <c r="H96" s="132">
        <f t="shared" si="31"/>
        <v>100</v>
      </c>
    </row>
    <row r="97" spans="1:8" s="40" customFormat="1" x14ac:dyDescent="0.25">
      <c r="A97" s="259" t="s">
        <v>91</v>
      </c>
      <c r="B97" s="260"/>
      <c r="C97" s="261"/>
      <c r="D97" s="85" t="s">
        <v>12</v>
      </c>
      <c r="E97" s="86">
        <f t="shared" ref="E97" si="39">E98</f>
        <v>9131.56</v>
      </c>
      <c r="F97" s="86">
        <f>F98</f>
        <v>7820.4</v>
      </c>
      <c r="G97" s="86">
        <f t="shared" ref="G97" si="40">G98</f>
        <v>7820.4</v>
      </c>
      <c r="H97" s="86">
        <f t="shared" si="31"/>
        <v>100</v>
      </c>
    </row>
    <row r="98" spans="1:8" x14ac:dyDescent="0.25">
      <c r="A98" s="150">
        <v>3</v>
      </c>
      <c r="B98" s="149"/>
      <c r="C98" s="151"/>
      <c r="D98" s="57" t="s">
        <v>15</v>
      </c>
      <c r="E98" s="64">
        <f t="shared" ref="E98" si="41">E99+E103</f>
        <v>9131.56</v>
      </c>
      <c r="F98" s="64">
        <f>F99+F103</f>
        <v>7820.4</v>
      </c>
      <c r="G98" s="64">
        <f t="shared" ref="G98" si="42">G99+G103</f>
        <v>7820.4</v>
      </c>
      <c r="H98" s="125">
        <f t="shared" si="31"/>
        <v>100</v>
      </c>
    </row>
    <row r="99" spans="1:8" x14ac:dyDescent="0.25">
      <c r="A99" s="150"/>
      <c r="B99" s="149">
        <v>31</v>
      </c>
      <c r="C99" s="151"/>
      <c r="D99" s="57" t="s">
        <v>16</v>
      </c>
      <c r="E99" s="64">
        <v>7414.67</v>
      </c>
      <c r="F99" s="64">
        <v>6633.55</v>
      </c>
      <c r="G99" s="64">
        <f>G100+G101+G102</f>
        <v>6633.55</v>
      </c>
      <c r="H99" s="125">
        <f t="shared" si="31"/>
        <v>100</v>
      </c>
    </row>
    <row r="100" spans="1:8" s="140" customFormat="1" x14ac:dyDescent="0.25">
      <c r="A100" s="150"/>
      <c r="B100" s="149"/>
      <c r="C100" s="151">
        <v>3111</v>
      </c>
      <c r="D100" s="144" t="s">
        <v>177</v>
      </c>
      <c r="E100" s="64"/>
      <c r="F100" s="64"/>
      <c r="G100" s="64">
        <v>5463.47</v>
      </c>
      <c r="H100" s="125" t="e">
        <f t="shared" si="31"/>
        <v>#DIV/0!</v>
      </c>
    </row>
    <row r="101" spans="1:8" s="140" customFormat="1" x14ac:dyDescent="0.25">
      <c r="A101" s="150"/>
      <c r="B101" s="149"/>
      <c r="C101" s="151">
        <v>3121</v>
      </c>
      <c r="D101" s="144" t="s">
        <v>179</v>
      </c>
      <c r="E101" s="64"/>
      <c r="F101" s="64"/>
      <c r="G101" s="64">
        <v>268.58999999999997</v>
      </c>
      <c r="H101" s="125" t="e">
        <f t="shared" si="31"/>
        <v>#DIV/0!</v>
      </c>
    </row>
    <row r="102" spans="1:8" s="140" customFormat="1" ht="25.5" x14ac:dyDescent="0.25">
      <c r="A102" s="150"/>
      <c r="B102" s="149"/>
      <c r="C102" s="151">
        <v>3132</v>
      </c>
      <c r="D102" s="144" t="s">
        <v>180</v>
      </c>
      <c r="E102" s="64"/>
      <c r="F102" s="64"/>
      <c r="G102" s="64">
        <v>901.49</v>
      </c>
      <c r="H102" s="125" t="e">
        <f t="shared" si="31"/>
        <v>#DIV/0!</v>
      </c>
    </row>
    <row r="103" spans="1:8" x14ac:dyDescent="0.25">
      <c r="A103" s="150"/>
      <c r="B103" s="149">
        <v>32</v>
      </c>
      <c r="C103" s="151"/>
      <c r="D103" s="57" t="s">
        <v>28</v>
      </c>
      <c r="E103" s="64">
        <v>1716.89</v>
      </c>
      <c r="F103" s="64">
        <v>1186.8499999999999</v>
      </c>
      <c r="G103" s="64">
        <f>G104</f>
        <v>1186.8499999999999</v>
      </c>
      <c r="H103" s="125">
        <f t="shared" si="31"/>
        <v>100</v>
      </c>
    </row>
    <row r="104" spans="1:8" s="140" customFormat="1" ht="25.5" x14ac:dyDescent="0.25">
      <c r="A104" s="150"/>
      <c r="B104" s="149"/>
      <c r="C104" s="151">
        <v>3212</v>
      </c>
      <c r="D104" s="144" t="s">
        <v>192</v>
      </c>
      <c r="E104" s="64"/>
      <c r="F104" s="64"/>
      <c r="G104" s="64">
        <v>1186.8499999999999</v>
      </c>
      <c r="H104" s="125" t="e">
        <f t="shared" si="31"/>
        <v>#DIV/0!</v>
      </c>
    </row>
    <row r="105" spans="1:8" s="40" customFormat="1" x14ac:dyDescent="0.25">
      <c r="A105" s="259" t="s">
        <v>114</v>
      </c>
      <c r="B105" s="260"/>
      <c r="C105" s="261"/>
      <c r="D105" s="85" t="s">
        <v>115</v>
      </c>
      <c r="E105" s="86">
        <f t="shared" ref="E105" si="43">E106</f>
        <v>22454.6</v>
      </c>
      <c r="F105" s="86">
        <f>F106</f>
        <v>19230.559999999998</v>
      </c>
      <c r="G105" s="86">
        <f t="shared" ref="G105" si="44">G106</f>
        <v>19230.560000000001</v>
      </c>
      <c r="H105" s="86">
        <f t="shared" si="31"/>
        <v>100.00000000000003</v>
      </c>
    </row>
    <row r="106" spans="1:8" x14ac:dyDescent="0.25">
      <c r="A106" s="150">
        <v>3</v>
      </c>
      <c r="B106" s="149"/>
      <c r="C106" s="151"/>
      <c r="D106" s="57" t="s">
        <v>15</v>
      </c>
      <c r="E106" s="64">
        <v>22454.6</v>
      </c>
      <c r="F106" s="64">
        <f>F107+F111</f>
        <v>19230.559999999998</v>
      </c>
      <c r="G106" s="64">
        <f t="shared" ref="G106" si="45">G107+G111</f>
        <v>19230.560000000001</v>
      </c>
      <c r="H106" s="125">
        <f t="shared" si="31"/>
        <v>100.00000000000003</v>
      </c>
    </row>
    <row r="107" spans="1:8" x14ac:dyDescent="0.25">
      <c r="A107" s="150"/>
      <c r="B107" s="149">
        <v>31</v>
      </c>
      <c r="C107" s="151"/>
      <c r="D107" s="57" t="s">
        <v>16</v>
      </c>
      <c r="E107" s="64">
        <v>18232.75</v>
      </c>
      <c r="F107" s="64">
        <v>16312.05</v>
      </c>
      <c r="G107" s="64">
        <f>G108+G109+G110</f>
        <v>16312.050000000001</v>
      </c>
      <c r="H107" s="125">
        <f t="shared" si="31"/>
        <v>100.00000000000003</v>
      </c>
    </row>
    <row r="108" spans="1:8" s="140" customFormat="1" x14ac:dyDescent="0.25">
      <c r="A108" s="150"/>
      <c r="B108" s="149"/>
      <c r="C108" s="151">
        <v>3111</v>
      </c>
      <c r="D108" s="144" t="s">
        <v>177</v>
      </c>
      <c r="E108" s="64"/>
      <c r="F108" s="64"/>
      <c r="G108" s="64">
        <v>13434.78</v>
      </c>
      <c r="H108" s="125" t="e">
        <f t="shared" si="31"/>
        <v>#DIV/0!</v>
      </c>
    </row>
    <row r="109" spans="1:8" s="140" customFormat="1" x14ac:dyDescent="0.25">
      <c r="A109" s="150"/>
      <c r="B109" s="149"/>
      <c r="C109" s="151">
        <v>3121</v>
      </c>
      <c r="D109" s="144" t="s">
        <v>179</v>
      </c>
      <c r="E109" s="64"/>
      <c r="F109" s="64"/>
      <c r="G109" s="64">
        <v>660.45</v>
      </c>
      <c r="H109" s="125" t="e">
        <f t="shared" si="31"/>
        <v>#DIV/0!</v>
      </c>
    </row>
    <row r="110" spans="1:8" s="140" customFormat="1" ht="25.5" x14ac:dyDescent="0.25">
      <c r="A110" s="150"/>
      <c r="B110" s="149"/>
      <c r="C110" s="151">
        <v>3132</v>
      </c>
      <c r="D110" s="144" t="s">
        <v>180</v>
      </c>
      <c r="E110" s="64"/>
      <c r="F110" s="64"/>
      <c r="G110" s="64">
        <v>2216.8200000000002</v>
      </c>
      <c r="H110" s="125" t="e">
        <f t="shared" si="31"/>
        <v>#DIV/0!</v>
      </c>
    </row>
    <row r="111" spans="1:8" x14ac:dyDescent="0.25">
      <c r="A111" s="150"/>
      <c r="B111" s="149">
        <v>32</v>
      </c>
      <c r="C111" s="151"/>
      <c r="D111" s="57" t="s">
        <v>28</v>
      </c>
      <c r="E111" s="64">
        <v>4221.8500000000004</v>
      </c>
      <c r="F111" s="64">
        <v>2918.51</v>
      </c>
      <c r="G111" s="64">
        <f>G112</f>
        <v>2918.51</v>
      </c>
      <c r="H111" s="125">
        <f t="shared" si="31"/>
        <v>100</v>
      </c>
    </row>
    <row r="112" spans="1:8" s="140" customFormat="1" ht="25.5" x14ac:dyDescent="0.25">
      <c r="A112" s="150"/>
      <c r="B112" s="149"/>
      <c r="C112" s="151">
        <v>3212</v>
      </c>
      <c r="D112" s="144" t="s">
        <v>192</v>
      </c>
      <c r="E112" s="64"/>
      <c r="F112" s="64"/>
      <c r="G112" s="64">
        <v>2918.51</v>
      </c>
      <c r="H112" s="125" t="e">
        <f t="shared" si="31"/>
        <v>#DIV/0!</v>
      </c>
    </row>
    <row r="113" spans="1:8" x14ac:dyDescent="0.25">
      <c r="A113" s="268" t="s">
        <v>140</v>
      </c>
      <c r="B113" s="269"/>
      <c r="C113" s="270"/>
      <c r="D113" s="79" t="s">
        <v>116</v>
      </c>
      <c r="E113" s="81">
        <f>E114+E120</f>
        <v>15620.24</v>
      </c>
      <c r="F113" s="81">
        <f>F114+F120</f>
        <v>19613.21</v>
      </c>
      <c r="G113" s="81">
        <f>G114+G120</f>
        <v>19377.259999999998</v>
      </c>
      <c r="H113" s="132">
        <f t="shared" si="31"/>
        <v>98.796984277433424</v>
      </c>
    </row>
    <row r="114" spans="1:8" s="40" customFormat="1" x14ac:dyDescent="0.25">
      <c r="A114" s="259" t="s">
        <v>91</v>
      </c>
      <c r="B114" s="260"/>
      <c r="C114" s="261"/>
      <c r="D114" s="85" t="s">
        <v>12</v>
      </c>
      <c r="E114" s="86">
        <f>E115</f>
        <v>4515.8099999999995</v>
      </c>
      <c r="F114" s="86">
        <f>F115</f>
        <v>8096.33</v>
      </c>
      <c r="G114" s="86">
        <f t="shared" ref="G114" si="46">G115</f>
        <v>7998.9100000000008</v>
      </c>
      <c r="H114" s="86">
        <f t="shared" si="31"/>
        <v>98.796738769294251</v>
      </c>
    </row>
    <row r="115" spans="1:8" x14ac:dyDescent="0.25">
      <c r="A115" s="55">
        <v>3</v>
      </c>
      <c r="B115" s="56"/>
      <c r="C115" s="57"/>
      <c r="D115" s="57" t="s">
        <v>15</v>
      </c>
      <c r="E115" s="64">
        <f>E116+E119</f>
        <v>4515.8099999999995</v>
      </c>
      <c r="F115" s="64">
        <f>F116+F119</f>
        <v>8096.33</v>
      </c>
      <c r="G115" s="64">
        <f>G116+G119</f>
        <v>7998.9100000000008</v>
      </c>
      <c r="H115" s="125">
        <f t="shared" si="31"/>
        <v>98.796738769294251</v>
      </c>
    </row>
    <row r="116" spans="1:8" x14ac:dyDescent="0.25">
      <c r="A116" s="55">
        <v>31</v>
      </c>
      <c r="B116" s="56"/>
      <c r="C116" s="57"/>
      <c r="D116" s="57" t="s">
        <v>16</v>
      </c>
      <c r="E116" s="64">
        <v>3533.18</v>
      </c>
      <c r="F116" s="64">
        <v>8096.33</v>
      </c>
      <c r="G116" s="64">
        <f>G117+G118</f>
        <v>7998.9100000000008</v>
      </c>
      <c r="H116" s="125">
        <f t="shared" si="31"/>
        <v>98.796738769294251</v>
      </c>
    </row>
    <row r="117" spans="1:8" s="140" customFormat="1" x14ac:dyDescent="0.25">
      <c r="A117" s="145">
        <v>3111</v>
      </c>
      <c r="B117" s="146"/>
      <c r="C117" s="144"/>
      <c r="D117" s="144" t="s">
        <v>177</v>
      </c>
      <c r="E117" s="64"/>
      <c r="F117" s="64"/>
      <c r="G117" s="64">
        <v>6866.02</v>
      </c>
      <c r="H117" s="125"/>
    </row>
    <row r="118" spans="1:8" s="140" customFormat="1" ht="25.5" x14ac:dyDescent="0.25">
      <c r="A118" s="145">
        <v>3132</v>
      </c>
      <c r="B118" s="146"/>
      <c r="C118" s="144"/>
      <c r="D118" s="144" t="s">
        <v>180</v>
      </c>
      <c r="E118" s="64"/>
      <c r="F118" s="64"/>
      <c r="G118" s="64">
        <v>1132.8900000000001</v>
      </c>
      <c r="H118" s="125"/>
    </row>
    <row r="119" spans="1:8" x14ac:dyDescent="0.25">
      <c r="A119" s="55">
        <v>32</v>
      </c>
      <c r="B119" s="56"/>
      <c r="C119" s="57"/>
      <c r="D119" s="57" t="s">
        <v>28</v>
      </c>
      <c r="E119" s="64">
        <v>982.63</v>
      </c>
      <c r="F119" s="64">
        <v>0</v>
      </c>
      <c r="G119" s="64">
        <v>0</v>
      </c>
      <c r="H119" s="125" t="e">
        <f t="shared" si="31"/>
        <v>#DIV/0!</v>
      </c>
    </row>
    <row r="120" spans="1:8" s="40" customFormat="1" ht="15" customHeight="1" x14ac:dyDescent="0.25">
      <c r="A120" s="259" t="s">
        <v>114</v>
      </c>
      <c r="B120" s="260"/>
      <c r="C120" s="261"/>
      <c r="D120" s="85" t="s">
        <v>115</v>
      </c>
      <c r="E120" s="86">
        <f t="shared" ref="E120" si="47">E121</f>
        <v>11104.43</v>
      </c>
      <c r="F120" s="86">
        <f>F121</f>
        <v>11516.88</v>
      </c>
      <c r="G120" s="86">
        <f t="shared" ref="G120" si="48">G121</f>
        <v>11378.349999999999</v>
      </c>
      <c r="H120" s="86">
        <f t="shared" si="31"/>
        <v>98.797156868874197</v>
      </c>
    </row>
    <row r="121" spans="1:8" x14ac:dyDescent="0.25">
      <c r="A121" s="55">
        <v>3</v>
      </c>
      <c r="B121" s="56"/>
      <c r="C121" s="57"/>
      <c r="D121" s="57" t="s">
        <v>15</v>
      </c>
      <c r="E121" s="64">
        <f>E122+E125</f>
        <v>11104.43</v>
      </c>
      <c r="F121" s="64">
        <f>F122+F125</f>
        <v>11516.88</v>
      </c>
      <c r="G121" s="64">
        <f>G122+G125</f>
        <v>11378.349999999999</v>
      </c>
      <c r="H121" s="125">
        <f t="shared" si="31"/>
        <v>98.797156868874197</v>
      </c>
    </row>
    <row r="122" spans="1:8" x14ac:dyDescent="0.25">
      <c r="A122" s="55">
        <v>31</v>
      </c>
      <c r="B122" s="56"/>
      <c r="C122" s="57"/>
      <c r="D122" s="57" t="s">
        <v>16</v>
      </c>
      <c r="E122" s="64">
        <v>8688.1200000000008</v>
      </c>
      <c r="F122" s="64">
        <v>11516.88</v>
      </c>
      <c r="G122" s="64">
        <f>G123+G124</f>
        <v>11378.349999999999</v>
      </c>
      <c r="H122" s="125">
        <f t="shared" si="31"/>
        <v>98.797156868874197</v>
      </c>
    </row>
    <row r="123" spans="1:8" s="140" customFormat="1" x14ac:dyDescent="0.25">
      <c r="A123" s="145">
        <v>3111</v>
      </c>
      <c r="B123" s="146"/>
      <c r="C123" s="144"/>
      <c r="D123" s="144" t="s">
        <v>177</v>
      </c>
      <c r="E123" s="64"/>
      <c r="F123" s="64"/>
      <c r="G123" s="64">
        <v>9766.7999999999993</v>
      </c>
      <c r="H123" s="125" t="e">
        <f t="shared" si="31"/>
        <v>#DIV/0!</v>
      </c>
    </row>
    <row r="124" spans="1:8" s="140" customFormat="1" ht="25.5" x14ac:dyDescent="0.25">
      <c r="A124" s="145">
        <v>3132</v>
      </c>
      <c r="B124" s="146"/>
      <c r="C124" s="144"/>
      <c r="D124" s="144" t="s">
        <v>180</v>
      </c>
      <c r="E124" s="64"/>
      <c r="F124" s="64"/>
      <c r="G124" s="64">
        <v>1611.55</v>
      </c>
      <c r="H124" s="125" t="e">
        <f t="shared" si="31"/>
        <v>#DIV/0!</v>
      </c>
    </row>
    <row r="125" spans="1:8" x14ac:dyDescent="0.25">
      <c r="A125" s="55">
        <v>32</v>
      </c>
      <c r="B125" s="56"/>
      <c r="C125" s="57"/>
      <c r="D125" s="57" t="s">
        <v>28</v>
      </c>
      <c r="E125" s="64">
        <v>2416.31</v>
      </c>
      <c r="F125" s="64">
        <v>0</v>
      </c>
      <c r="G125" s="64">
        <v>0</v>
      </c>
      <c r="H125" s="125" t="e">
        <f t="shared" si="31"/>
        <v>#DIV/0!</v>
      </c>
    </row>
    <row r="126" spans="1:8" ht="25.5" customHeight="1" x14ac:dyDescent="0.25">
      <c r="A126" s="268" t="s">
        <v>150</v>
      </c>
      <c r="B126" s="269"/>
      <c r="C126" s="270"/>
      <c r="D126" s="79" t="s">
        <v>117</v>
      </c>
      <c r="E126" s="81">
        <f t="shared" ref="E126" si="49">E127</f>
        <v>1327.23</v>
      </c>
      <c r="F126" s="81">
        <f>F127</f>
        <v>1327.23</v>
      </c>
      <c r="G126" s="81">
        <f t="shared" ref="G126" si="50">G127</f>
        <v>1327.23</v>
      </c>
      <c r="H126" s="132">
        <f t="shared" si="31"/>
        <v>100</v>
      </c>
    </row>
    <row r="127" spans="1:8" s="40" customFormat="1" ht="25.5" x14ac:dyDescent="0.25">
      <c r="A127" s="259" t="s">
        <v>107</v>
      </c>
      <c r="B127" s="260"/>
      <c r="C127" s="261"/>
      <c r="D127" s="85" t="s">
        <v>108</v>
      </c>
      <c r="E127" s="86">
        <f t="shared" ref="E127" si="51">E129</f>
        <v>1327.23</v>
      </c>
      <c r="F127" s="86">
        <f>F129</f>
        <v>1327.23</v>
      </c>
      <c r="G127" s="86">
        <f t="shared" ref="G127" si="52">G129</f>
        <v>1327.23</v>
      </c>
      <c r="H127" s="86">
        <f t="shared" si="31"/>
        <v>100</v>
      </c>
    </row>
    <row r="128" spans="1:8" x14ac:dyDescent="0.25">
      <c r="A128" s="55">
        <v>3</v>
      </c>
      <c r="B128" s="56"/>
      <c r="C128" s="57"/>
      <c r="D128" s="57" t="s">
        <v>15</v>
      </c>
      <c r="E128" s="64">
        <f t="shared" ref="E128" si="53">E129</f>
        <v>1327.23</v>
      </c>
      <c r="F128" s="64">
        <f>F129</f>
        <v>1327.23</v>
      </c>
      <c r="G128" s="64">
        <f t="shared" ref="G128" si="54">G129</f>
        <v>1327.23</v>
      </c>
      <c r="H128" s="125">
        <f t="shared" si="31"/>
        <v>100</v>
      </c>
    </row>
    <row r="129" spans="1:8" x14ac:dyDescent="0.25">
      <c r="A129" s="55">
        <v>32</v>
      </c>
      <c r="B129" s="56"/>
      <c r="C129" s="57"/>
      <c r="D129" s="57" t="s">
        <v>28</v>
      </c>
      <c r="E129" s="64">
        <v>1327.23</v>
      </c>
      <c r="F129" s="64">
        <v>1327.23</v>
      </c>
      <c r="G129" s="64">
        <f>G130+G131</f>
        <v>1327.23</v>
      </c>
      <c r="H129" s="125">
        <f t="shared" si="31"/>
        <v>100</v>
      </c>
    </row>
    <row r="130" spans="1:8" ht="25.5" x14ac:dyDescent="0.25">
      <c r="A130" s="120">
        <v>3231</v>
      </c>
      <c r="B130" s="121"/>
      <c r="C130" s="122"/>
      <c r="D130" s="122" t="s">
        <v>170</v>
      </c>
      <c r="E130" s="64"/>
      <c r="F130" s="64"/>
      <c r="G130" s="64">
        <v>396.16</v>
      </c>
      <c r="H130" s="125" t="e">
        <f t="shared" si="31"/>
        <v>#DIV/0!</v>
      </c>
    </row>
    <row r="131" spans="1:8" x14ac:dyDescent="0.25">
      <c r="A131" s="120">
        <v>3239</v>
      </c>
      <c r="B131" s="121"/>
      <c r="C131" s="122"/>
      <c r="D131" s="122" t="s">
        <v>171</v>
      </c>
      <c r="E131" s="64"/>
      <c r="F131" s="64"/>
      <c r="G131" s="64">
        <v>931.07</v>
      </c>
      <c r="H131" s="125" t="e">
        <f t="shared" si="31"/>
        <v>#DIV/0!</v>
      </c>
    </row>
    <row r="132" spans="1:8" ht="25.5" x14ac:dyDescent="0.25">
      <c r="A132" s="271" t="s">
        <v>118</v>
      </c>
      <c r="B132" s="272"/>
      <c r="C132" s="273"/>
      <c r="D132" s="78" t="s">
        <v>119</v>
      </c>
      <c r="E132" s="87">
        <f>E133+E197+E240+E252</f>
        <v>2524776.04</v>
      </c>
      <c r="F132" s="87">
        <f>F133+F197+F240+F252</f>
        <v>2536451.8429999999</v>
      </c>
      <c r="G132" s="87">
        <f>G133+G197+G240+G252</f>
        <v>2531381.9</v>
      </c>
      <c r="H132" s="131">
        <f t="shared" si="31"/>
        <v>99.80011672549621</v>
      </c>
    </row>
    <row r="133" spans="1:8" x14ac:dyDescent="0.25">
      <c r="A133" s="265" t="s">
        <v>120</v>
      </c>
      <c r="B133" s="266"/>
      <c r="C133" s="267"/>
      <c r="D133" s="79" t="s">
        <v>121</v>
      </c>
      <c r="E133" s="81">
        <f>E134+E147+E151+E177</f>
        <v>2402183.88</v>
      </c>
      <c r="F133" s="81">
        <f>F134+F147+F151+F177+F193</f>
        <v>2400968.0630000001</v>
      </c>
      <c r="G133" s="81">
        <f>G134+G147+G151+G177+G193</f>
        <v>2395904.4099999997</v>
      </c>
      <c r="H133" s="130">
        <f t="shared" si="31"/>
        <v>99.789099527060216</v>
      </c>
    </row>
    <row r="134" spans="1:8" x14ac:dyDescent="0.25">
      <c r="A134" s="259" t="s">
        <v>122</v>
      </c>
      <c r="B134" s="260"/>
      <c r="C134" s="261"/>
      <c r="D134" s="85" t="s">
        <v>47</v>
      </c>
      <c r="E134" s="82">
        <f>E135</f>
        <v>3325.79</v>
      </c>
      <c r="F134" s="82">
        <f t="shared" ref="F134" si="55">F135</f>
        <v>6056.8329999999996</v>
      </c>
      <c r="G134" s="82">
        <f>G136+G138</f>
        <v>2657.9500000000003</v>
      </c>
      <c r="H134" s="86">
        <f t="shared" si="31"/>
        <v>43.88349488916073</v>
      </c>
    </row>
    <row r="135" spans="1:8" x14ac:dyDescent="0.25">
      <c r="A135" s="55">
        <v>3</v>
      </c>
      <c r="B135" s="56"/>
      <c r="C135" s="57"/>
      <c r="D135" s="57" t="s">
        <v>15</v>
      </c>
      <c r="E135" s="64">
        <f>E136+E138</f>
        <v>3325.79</v>
      </c>
      <c r="F135" s="64">
        <f t="shared" ref="F135" si="56">F136+F138</f>
        <v>6056.8329999999996</v>
      </c>
      <c r="G135" s="64">
        <f>G136</f>
        <v>0.01</v>
      </c>
      <c r="H135" s="125">
        <f t="shared" si="31"/>
        <v>1.6510278556466722E-4</v>
      </c>
    </row>
    <row r="136" spans="1:8" x14ac:dyDescent="0.25">
      <c r="A136" s="55">
        <v>31</v>
      </c>
      <c r="B136" s="56"/>
      <c r="C136" s="57"/>
      <c r="D136" s="57" t="s">
        <v>16</v>
      </c>
      <c r="E136" s="64">
        <v>132.72</v>
      </c>
      <c r="F136" s="64">
        <v>1.2999999999999999E-2</v>
      </c>
      <c r="G136" s="64">
        <f>G137</f>
        <v>0.01</v>
      </c>
      <c r="H136" s="125">
        <f t="shared" si="31"/>
        <v>76.923076923076934</v>
      </c>
    </row>
    <row r="137" spans="1:8" x14ac:dyDescent="0.25">
      <c r="A137" s="120">
        <v>3111</v>
      </c>
      <c r="B137" s="121"/>
      <c r="C137" s="122"/>
      <c r="D137" s="122" t="s">
        <v>177</v>
      </c>
      <c r="E137" s="64"/>
      <c r="F137" s="64"/>
      <c r="G137" s="64">
        <v>0.01</v>
      </c>
      <c r="H137" s="125" t="e">
        <f t="shared" si="31"/>
        <v>#DIV/0!</v>
      </c>
    </row>
    <row r="138" spans="1:8" x14ac:dyDescent="0.25">
      <c r="A138" s="55">
        <v>32</v>
      </c>
      <c r="B138" s="56"/>
      <c r="C138" s="57"/>
      <c r="D138" s="57" t="s">
        <v>28</v>
      </c>
      <c r="E138" s="64">
        <v>3193.07</v>
      </c>
      <c r="F138" s="64">
        <v>6056.82</v>
      </c>
      <c r="G138" s="64">
        <f>SUM(G139:G146)</f>
        <v>2657.94</v>
      </c>
      <c r="H138" s="125">
        <f t="shared" si="31"/>
        <v>43.883423974957161</v>
      </c>
    </row>
    <row r="139" spans="1:8" ht="25.5" x14ac:dyDescent="0.25">
      <c r="A139" s="120">
        <v>3221</v>
      </c>
      <c r="B139" s="121"/>
      <c r="C139" s="122"/>
      <c r="D139" s="122" t="s">
        <v>169</v>
      </c>
      <c r="E139" s="64"/>
      <c r="F139" s="64"/>
      <c r="G139" s="64">
        <v>303.64</v>
      </c>
      <c r="H139" s="125" t="e">
        <f t="shared" si="31"/>
        <v>#DIV/0!</v>
      </c>
    </row>
    <row r="140" spans="1:8" x14ac:dyDescent="0.25">
      <c r="A140" s="120">
        <v>3225</v>
      </c>
      <c r="B140" s="121"/>
      <c r="C140" s="122"/>
      <c r="D140" s="122" t="s">
        <v>174</v>
      </c>
      <c r="E140" s="64"/>
      <c r="F140" s="64"/>
      <c r="G140" s="64">
        <v>17.579999999999998</v>
      </c>
      <c r="H140" s="125" t="e">
        <f t="shared" si="31"/>
        <v>#DIV/0!</v>
      </c>
    </row>
    <row r="141" spans="1:8" ht="25.5" x14ac:dyDescent="0.25">
      <c r="A141" s="120">
        <v>3231</v>
      </c>
      <c r="B141" s="121"/>
      <c r="C141" s="122"/>
      <c r="D141" s="122" t="s">
        <v>170</v>
      </c>
      <c r="E141" s="64"/>
      <c r="F141" s="64"/>
      <c r="G141" s="64">
        <v>81.75</v>
      </c>
      <c r="H141" s="125" t="e">
        <f t="shared" si="31"/>
        <v>#DIV/0!</v>
      </c>
    </row>
    <row r="142" spans="1:8" ht="25.5" x14ac:dyDescent="0.25">
      <c r="A142" s="120">
        <v>3232</v>
      </c>
      <c r="B142" s="121"/>
      <c r="C142" s="122"/>
      <c r="D142" s="122" t="s">
        <v>186</v>
      </c>
      <c r="E142" s="64"/>
      <c r="F142" s="64"/>
      <c r="G142" s="64">
        <v>0.01</v>
      </c>
      <c r="H142" s="125" t="e">
        <f t="shared" si="31"/>
        <v>#DIV/0!</v>
      </c>
    </row>
    <row r="143" spans="1:8" x14ac:dyDescent="0.25">
      <c r="A143" s="120">
        <v>3238</v>
      </c>
      <c r="B143" s="121"/>
      <c r="C143" s="122"/>
      <c r="D143" s="122" t="s">
        <v>193</v>
      </c>
      <c r="E143" s="64"/>
      <c r="F143" s="64"/>
      <c r="G143" s="64">
        <v>1.66</v>
      </c>
      <c r="H143" s="125" t="e">
        <f t="shared" si="31"/>
        <v>#DIV/0!</v>
      </c>
    </row>
    <row r="144" spans="1:8" x14ac:dyDescent="0.25">
      <c r="A144" s="120">
        <v>3239</v>
      </c>
      <c r="B144" s="121"/>
      <c r="C144" s="122"/>
      <c r="D144" s="122" t="s">
        <v>171</v>
      </c>
      <c r="E144" s="64"/>
      <c r="F144" s="64"/>
      <c r="G144" s="64">
        <v>0.86</v>
      </c>
      <c r="H144" s="125" t="e">
        <f t="shared" si="31"/>
        <v>#DIV/0!</v>
      </c>
    </row>
    <row r="145" spans="1:8" x14ac:dyDescent="0.25">
      <c r="A145" s="120">
        <v>3295</v>
      </c>
      <c r="B145" s="121"/>
      <c r="C145" s="122"/>
      <c r="D145" s="122" t="s">
        <v>185</v>
      </c>
      <c r="E145" s="64"/>
      <c r="F145" s="64"/>
      <c r="G145" s="64">
        <v>2.65</v>
      </c>
      <c r="H145" s="125" t="e">
        <f t="shared" si="31"/>
        <v>#DIV/0!</v>
      </c>
    </row>
    <row r="146" spans="1:8" ht="25.5" x14ac:dyDescent="0.25">
      <c r="A146" s="70">
        <v>3299</v>
      </c>
      <c r="B146" s="71"/>
      <c r="C146" s="72"/>
      <c r="D146" s="72" t="s">
        <v>194</v>
      </c>
      <c r="E146" s="64"/>
      <c r="F146" s="64"/>
      <c r="G146" s="64">
        <v>2249.79</v>
      </c>
      <c r="H146" s="125" t="e">
        <f t="shared" si="31"/>
        <v>#DIV/0!</v>
      </c>
    </row>
    <row r="147" spans="1:8" s="40" customFormat="1" ht="30.75" customHeight="1" x14ac:dyDescent="0.25">
      <c r="A147" s="259" t="s">
        <v>123</v>
      </c>
      <c r="B147" s="260"/>
      <c r="C147" s="261"/>
      <c r="D147" s="85" t="s">
        <v>124</v>
      </c>
      <c r="E147" s="86">
        <f t="shared" ref="E147" si="57">E149</f>
        <v>809.43</v>
      </c>
      <c r="F147" s="86">
        <f>F149</f>
        <v>809.43</v>
      </c>
      <c r="G147" s="86">
        <f t="shared" ref="G147" si="58">G149</f>
        <v>809.43</v>
      </c>
      <c r="H147" s="86">
        <f t="shared" si="31"/>
        <v>100</v>
      </c>
    </row>
    <row r="148" spans="1:8" x14ac:dyDescent="0.25">
      <c r="A148" s="55">
        <v>3</v>
      </c>
      <c r="B148" s="56"/>
      <c r="C148" s="57"/>
      <c r="D148" s="57" t="s">
        <v>15</v>
      </c>
      <c r="E148" s="64">
        <f t="shared" ref="E148" si="59">E149</f>
        <v>809.43</v>
      </c>
      <c r="F148" s="64">
        <f>F149</f>
        <v>809.43</v>
      </c>
      <c r="G148" s="64">
        <f t="shared" ref="G148" si="60">G149</f>
        <v>809.43</v>
      </c>
      <c r="H148" s="125">
        <f t="shared" si="31"/>
        <v>100</v>
      </c>
    </row>
    <row r="149" spans="1:8" x14ac:dyDescent="0.25">
      <c r="A149" s="55">
        <v>32</v>
      </c>
      <c r="B149" s="56"/>
      <c r="C149" s="57"/>
      <c r="D149" s="57" t="s">
        <v>28</v>
      </c>
      <c r="E149" s="64">
        <v>809.43</v>
      </c>
      <c r="F149" s="64">
        <v>809.43</v>
      </c>
      <c r="G149" s="64">
        <f>G150</f>
        <v>809.43</v>
      </c>
      <c r="H149" s="125">
        <f t="shared" si="31"/>
        <v>100</v>
      </c>
    </row>
    <row r="150" spans="1:8" ht="25.5" x14ac:dyDescent="0.25">
      <c r="A150" s="120">
        <v>3299</v>
      </c>
      <c r="B150" s="121"/>
      <c r="C150" s="122"/>
      <c r="D150" s="122" t="s">
        <v>194</v>
      </c>
      <c r="E150" s="64"/>
      <c r="F150" s="64"/>
      <c r="G150" s="64">
        <v>809.43</v>
      </c>
      <c r="H150" s="125" t="e">
        <f t="shared" si="31"/>
        <v>#DIV/0!</v>
      </c>
    </row>
    <row r="151" spans="1:8" s="40" customFormat="1" ht="25.5" x14ac:dyDescent="0.25">
      <c r="A151" s="259" t="s">
        <v>125</v>
      </c>
      <c r="B151" s="260"/>
      <c r="C151" s="261"/>
      <c r="D151" s="85" t="s">
        <v>126</v>
      </c>
      <c r="E151" s="86">
        <f t="shared" ref="E151" si="61">E152</f>
        <v>168639.01</v>
      </c>
      <c r="F151" s="86">
        <f>F152</f>
        <v>164542.15</v>
      </c>
      <c r="G151" s="86">
        <f t="shared" ref="G151" si="62">G152</f>
        <v>162888.23000000001</v>
      </c>
      <c r="H151" s="86">
        <f t="shared" si="31"/>
        <v>98.994835062019064</v>
      </c>
    </row>
    <row r="152" spans="1:8" x14ac:dyDescent="0.25">
      <c r="A152" s="55">
        <v>3</v>
      </c>
      <c r="B152" s="56"/>
      <c r="C152" s="57"/>
      <c r="D152" s="57" t="s">
        <v>15</v>
      </c>
      <c r="E152" s="64">
        <f>E153+E174</f>
        <v>168639.01</v>
      </c>
      <c r="F152" s="64">
        <f>F153+F174</f>
        <v>164542.15</v>
      </c>
      <c r="G152" s="64">
        <f>G153+G174</f>
        <v>162888.23000000001</v>
      </c>
      <c r="H152" s="125">
        <f t="shared" si="31"/>
        <v>98.994835062019064</v>
      </c>
    </row>
    <row r="153" spans="1:8" x14ac:dyDescent="0.25">
      <c r="A153" s="55">
        <v>32</v>
      </c>
      <c r="B153" s="56"/>
      <c r="C153" s="57"/>
      <c r="D153" s="57" t="s">
        <v>28</v>
      </c>
      <c r="E153" s="64">
        <v>167577.23000000001</v>
      </c>
      <c r="F153" s="64">
        <v>163941.37</v>
      </c>
      <c r="G153" s="64">
        <f>SUM(G154:G173)</f>
        <v>162326.73000000001</v>
      </c>
      <c r="H153" s="125">
        <f t="shared" si="31"/>
        <v>99.015111316929961</v>
      </c>
    </row>
    <row r="154" spans="1:8" s="140" customFormat="1" x14ac:dyDescent="0.25">
      <c r="A154" s="145">
        <v>3211</v>
      </c>
      <c r="B154" s="146"/>
      <c r="C154" s="144"/>
      <c r="D154" s="144" t="s">
        <v>168</v>
      </c>
      <c r="E154" s="64"/>
      <c r="F154" s="64"/>
      <c r="G154" s="64">
        <v>2363.85</v>
      </c>
      <c r="H154" s="125" t="e">
        <f t="shared" si="31"/>
        <v>#DIV/0!</v>
      </c>
    </row>
    <row r="155" spans="1:8" s="140" customFormat="1" ht="25.5" x14ac:dyDescent="0.25">
      <c r="A155" s="145">
        <v>3213</v>
      </c>
      <c r="B155" s="146"/>
      <c r="C155" s="144"/>
      <c r="D155" s="144" t="s">
        <v>182</v>
      </c>
      <c r="E155" s="64"/>
      <c r="F155" s="64"/>
      <c r="G155" s="64">
        <v>1051.28</v>
      </c>
      <c r="H155" s="125" t="e">
        <f t="shared" si="31"/>
        <v>#DIV/0!</v>
      </c>
    </row>
    <row r="156" spans="1:8" s="140" customFormat="1" ht="25.5" x14ac:dyDescent="0.25">
      <c r="A156" s="145">
        <v>3214</v>
      </c>
      <c r="B156" s="146"/>
      <c r="C156" s="144"/>
      <c r="D156" s="144" t="s">
        <v>183</v>
      </c>
      <c r="E156" s="64"/>
      <c r="F156" s="64"/>
      <c r="G156" s="64">
        <v>875.33</v>
      </c>
      <c r="H156" s="125" t="e">
        <f t="shared" si="31"/>
        <v>#DIV/0!</v>
      </c>
    </row>
    <row r="157" spans="1:8" s="140" customFormat="1" ht="25.5" x14ac:dyDescent="0.25">
      <c r="A157" s="145">
        <v>3221</v>
      </c>
      <c r="B157" s="146"/>
      <c r="C157" s="144"/>
      <c r="D157" s="144" t="s">
        <v>169</v>
      </c>
      <c r="E157" s="64"/>
      <c r="F157" s="64"/>
      <c r="G157" s="64">
        <v>24748.2</v>
      </c>
      <c r="H157" s="125" t="e">
        <f t="shared" si="31"/>
        <v>#DIV/0!</v>
      </c>
    </row>
    <row r="158" spans="1:8" s="140" customFormat="1" x14ac:dyDescent="0.25">
      <c r="A158" s="145">
        <v>3222</v>
      </c>
      <c r="B158" s="146"/>
      <c r="C158" s="144"/>
      <c r="D158" s="144" t="s">
        <v>175</v>
      </c>
      <c r="E158" s="64"/>
      <c r="F158" s="64"/>
      <c r="G158" s="64">
        <v>30.46</v>
      </c>
      <c r="H158" s="125" t="e">
        <f t="shared" si="31"/>
        <v>#DIV/0!</v>
      </c>
    </row>
    <row r="159" spans="1:8" s="140" customFormat="1" x14ac:dyDescent="0.25">
      <c r="A159" s="145">
        <v>3223</v>
      </c>
      <c r="B159" s="146"/>
      <c r="C159" s="144"/>
      <c r="D159" s="144" t="s">
        <v>199</v>
      </c>
      <c r="E159" s="64"/>
      <c r="F159" s="64"/>
      <c r="G159" s="64">
        <v>70252.789999999994</v>
      </c>
      <c r="H159" s="125" t="e">
        <f t="shared" si="31"/>
        <v>#DIV/0!</v>
      </c>
    </row>
    <row r="160" spans="1:8" s="140" customFormat="1" ht="25.5" x14ac:dyDescent="0.25">
      <c r="A160" s="145">
        <v>3224</v>
      </c>
      <c r="B160" s="146"/>
      <c r="C160" s="144"/>
      <c r="D160" s="144" t="s">
        <v>200</v>
      </c>
      <c r="E160" s="64"/>
      <c r="F160" s="64"/>
      <c r="G160" s="64">
        <v>6663.65</v>
      </c>
      <c r="H160" s="125" t="e">
        <f t="shared" si="31"/>
        <v>#DIV/0!</v>
      </c>
    </row>
    <row r="161" spans="1:8" s="140" customFormat="1" x14ac:dyDescent="0.25">
      <c r="A161" s="145">
        <v>3225</v>
      </c>
      <c r="B161" s="146"/>
      <c r="C161" s="144"/>
      <c r="D161" s="144" t="s">
        <v>174</v>
      </c>
      <c r="E161" s="64"/>
      <c r="F161" s="64"/>
      <c r="G161" s="64">
        <v>2707.41</v>
      </c>
      <c r="H161" s="125" t="e">
        <f t="shared" si="31"/>
        <v>#DIV/0!</v>
      </c>
    </row>
    <row r="162" spans="1:8" s="140" customFormat="1" ht="25.5" x14ac:dyDescent="0.25">
      <c r="A162" s="145">
        <v>3227</v>
      </c>
      <c r="B162" s="146"/>
      <c r="C162" s="144"/>
      <c r="D162" s="144" t="s">
        <v>201</v>
      </c>
      <c r="E162" s="64"/>
      <c r="F162" s="64"/>
      <c r="G162" s="64">
        <v>822.71</v>
      </c>
      <c r="H162" s="125" t="e">
        <f t="shared" si="31"/>
        <v>#DIV/0!</v>
      </c>
    </row>
    <row r="163" spans="1:8" s="140" customFormat="1" ht="25.5" x14ac:dyDescent="0.25">
      <c r="A163" s="145">
        <v>3231</v>
      </c>
      <c r="B163" s="146"/>
      <c r="C163" s="144"/>
      <c r="D163" s="144" t="s">
        <v>170</v>
      </c>
      <c r="E163" s="64"/>
      <c r="F163" s="64"/>
      <c r="G163" s="64">
        <v>2049.25</v>
      </c>
      <c r="H163" s="125" t="e">
        <f t="shared" si="31"/>
        <v>#DIV/0!</v>
      </c>
    </row>
    <row r="164" spans="1:8" s="140" customFormat="1" ht="25.5" x14ac:dyDescent="0.25">
      <c r="A164" s="145">
        <v>3232</v>
      </c>
      <c r="B164" s="146"/>
      <c r="C164" s="144"/>
      <c r="D164" s="144" t="s">
        <v>186</v>
      </c>
      <c r="E164" s="64"/>
      <c r="F164" s="64"/>
      <c r="G164" s="64">
        <v>9844.02</v>
      </c>
      <c r="H164" s="125" t="e">
        <f t="shared" si="31"/>
        <v>#DIV/0!</v>
      </c>
    </row>
    <row r="165" spans="1:8" s="140" customFormat="1" x14ac:dyDescent="0.25">
      <c r="A165" s="145">
        <v>3234</v>
      </c>
      <c r="B165" s="146"/>
      <c r="C165" s="144"/>
      <c r="D165" s="144" t="s">
        <v>202</v>
      </c>
      <c r="E165" s="64"/>
      <c r="F165" s="64"/>
      <c r="G165" s="64">
        <v>16131.13</v>
      </c>
      <c r="H165" s="125" t="e">
        <f t="shared" si="31"/>
        <v>#DIV/0!</v>
      </c>
    </row>
    <row r="166" spans="1:8" s="140" customFormat="1" ht="25.5" x14ac:dyDescent="0.25">
      <c r="A166" s="145">
        <v>3236</v>
      </c>
      <c r="B166" s="146"/>
      <c r="C166" s="144"/>
      <c r="D166" s="144" t="s">
        <v>203</v>
      </c>
      <c r="E166" s="64"/>
      <c r="F166" s="64"/>
      <c r="G166" s="64">
        <v>2548.3200000000002</v>
      </c>
      <c r="H166" s="125" t="e">
        <f t="shared" si="31"/>
        <v>#DIV/0!</v>
      </c>
    </row>
    <row r="167" spans="1:8" s="140" customFormat="1" x14ac:dyDescent="0.25">
      <c r="A167" s="145">
        <v>3237</v>
      </c>
      <c r="B167" s="146"/>
      <c r="C167" s="144"/>
      <c r="D167" s="144" t="s">
        <v>184</v>
      </c>
      <c r="E167" s="64"/>
      <c r="F167" s="64"/>
      <c r="G167" s="64">
        <v>16876.599999999999</v>
      </c>
      <c r="H167" s="125" t="e">
        <f t="shared" si="31"/>
        <v>#DIV/0!</v>
      </c>
    </row>
    <row r="168" spans="1:8" s="140" customFormat="1" x14ac:dyDescent="0.25">
      <c r="A168" s="145">
        <v>3238</v>
      </c>
      <c r="B168" s="146"/>
      <c r="C168" s="144"/>
      <c r="D168" s="144" t="s">
        <v>193</v>
      </c>
      <c r="E168" s="64"/>
      <c r="F168" s="64"/>
      <c r="G168" s="64">
        <v>1291.0999999999999</v>
      </c>
      <c r="H168" s="125" t="e">
        <f t="shared" si="31"/>
        <v>#DIV/0!</v>
      </c>
    </row>
    <row r="169" spans="1:8" s="140" customFormat="1" x14ac:dyDescent="0.25">
      <c r="A169" s="145">
        <v>3239</v>
      </c>
      <c r="B169" s="146"/>
      <c r="C169" s="144"/>
      <c r="D169" s="144" t="s">
        <v>171</v>
      </c>
      <c r="E169" s="64"/>
      <c r="F169" s="64"/>
      <c r="G169" s="64">
        <v>870.94</v>
      </c>
      <c r="H169" s="125" t="e">
        <f t="shared" si="31"/>
        <v>#DIV/0!</v>
      </c>
    </row>
    <row r="170" spans="1:8" s="140" customFormat="1" x14ac:dyDescent="0.25">
      <c r="A170" s="145">
        <v>3293</v>
      </c>
      <c r="B170" s="146"/>
      <c r="C170" s="144"/>
      <c r="D170" s="144" t="s">
        <v>204</v>
      </c>
      <c r="E170" s="64"/>
      <c r="F170" s="64"/>
      <c r="G170" s="64">
        <v>1800.99</v>
      </c>
      <c r="H170" s="125" t="e">
        <f t="shared" si="31"/>
        <v>#DIV/0!</v>
      </c>
    </row>
    <row r="171" spans="1:8" s="140" customFormat="1" x14ac:dyDescent="0.25">
      <c r="A171" s="145">
        <v>3294</v>
      </c>
      <c r="B171" s="146"/>
      <c r="C171" s="144"/>
      <c r="D171" s="144" t="s">
        <v>205</v>
      </c>
      <c r="E171" s="64"/>
      <c r="F171" s="64"/>
      <c r="G171" s="64">
        <v>163.09</v>
      </c>
      <c r="H171" s="125" t="e">
        <f t="shared" si="31"/>
        <v>#DIV/0!</v>
      </c>
    </row>
    <row r="172" spans="1:8" s="140" customFormat="1" x14ac:dyDescent="0.25">
      <c r="A172" s="145">
        <v>3295</v>
      </c>
      <c r="B172" s="146"/>
      <c r="C172" s="144"/>
      <c r="D172" s="144" t="s">
        <v>185</v>
      </c>
      <c r="E172" s="64"/>
      <c r="F172" s="64"/>
      <c r="G172" s="64">
        <v>136.72999999999999</v>
      </c>
      <c r="H172" s="125" t="e">
        <f t="shared" si="31"/>
        <v>#DIV/0!</v>
      </c>
    </row>
    <row r="173" spans="1:8" s="140" customFormat="1" ht="25.5" x14ac:dyDescent="0.25">
      <c r="A173" s="145">
        <v>3299</v>
      </c>
      <c r="B173" s="146"/>
      <c r="C173" s="144"/>
      <c r="D173" s="144" t="s">
        <v>194</v>
      </c>
      <c r="E173" s="64"/>
      <c r="F173" s="64"/>
      <c r="G173" s="64">
        <v>1098.8800000000001</v>
      </c>
      <c r="H173" s="125" t="e">
        <f t="shared" si="31"/>
        <v>#DIV/0!</v>
      </c>
    </row>
    <row r="174" spans="1:8" x14ac:dyDescent="0.25">
      <c r="A174" s="55">
        <v>34</v>
      </c>
      <c r="B174" s="56"/>
      <c r="C174" s="57"/>
      <c r="D174" s="57" t="s">
        <v>57</v>
      </c>
      <c r="E174" s="64">
        <v>1061.78</v>
      </c>
      <c r="F174" s="64">
        <v>600.78</v>
      </c>
      <c r="G174" s="64">
        <f>G175+G176</f>
        <v>561.5</v>
      </c>
      <c r="H174" s="125">
        <f t="shared" si="31"/>
        <v>93.461832950497694</v>
      </c>
    </row>
    <row r="175" spans="1:8" s="140" customFormat="1" ht="25.5" x14ac:dyDescent="0.25">
      <c r="A175" s="145">
        <v>3431</v>
      </c>
      <c r="B175" s="146"/>
      <c r="C175" s="144"/>
      <c r="D175" s="144" t="s">
        <v>206</v>
      </c>
      <c r="E175" s="64"/>
      <c r="F175" s="64"/>
      <c r="G175" s="64">
        <v>551.78</v>
      </c>
      <c r="H175" s="125" t="e">
        <f t="shared" si="31"/>
        <v>#DIV/0!</v>
      </c>
    </row>
    <row r="176" spans="1:8" s="140" customFormat="1" x14ac:dyDescent="0.25">
      <c r="A176" s="145">
        <v>3433</v>
      </c>
      <c r="B176" s="146"/>
      <c r="C176" s="144"/>
      <c r="D176" s="144" t="s">
        <v>198</v>
      </c>
      <c r="E176" s="64"/>
      <c r="F176" s="64"/>
      <c r="G176" s="64">
        <v>9.7200000000000006</v>
      </c>
      <c r="H176" s="125"/>
    </row>
    <row r="177" spans="1:8" x14ac:dyDescent="0.25">
      <c r="A177" s="259" t="s">
        <v>127</v>
      </c>
      <c r="B177" s="260"/>
      <c r="C177" s="261"/>
      <c r="D177" s="85" t="s">
        <v>99</v>
      </c>
      <c r="E177" s="82">
        <f>E178</f>
        <v>2229409.65</v>
      </c>
      <c r="F177" s="82">
        <f t="shared" ref="F177:G177" si="63">F178</f>
        <v>2229409.65</v>
      </c>
      <c r="G177" s="82">
        <f t="shared" si="63"/>
        <v>2229398.7999999998</v>
      </c>
      <c r="H177" s="86">
        <f t="shared" si="31"/>
        <v>99.999513324076617</v>
      </c>
    </row>
    <row r="178" spans="1:8" x14ac:dyDescent="0.25">
      <c r="A178" s="55">
        <v>3</v>
      </c>
      <c r="B178" s="56"/>
      <c r="C178" s="57"/>
      <c r="D178" s="57" t="s">
        <v>15</v>
      </c>
      <c r="E178" s="64">
        <f>E179+E184</f>
        <v>2229409.65</v>
      </c>
      <c r="F178" s="64">
        <f t="shared" ref="F178:G178" si="64">F179+F184</f>
        <v>2229409.65</v>
      </c>
      <c r="G178" s="64">
        <f t="shared" si="64"/>
        <v>2229398.7999999998</v>
      </c>
      <c r="H178" s="125">
        <f t="shared" ref="H178:H241" si="65">G178/F178*100</f>
        <v>99.999513324076617</v>
      </c>
    </row>
    <row r="179" spans="1:8" x14ac:dyDescent="0.25">
      <c r="A179" s="55">
        <v>31</v>
      </c>
      <c r="B179" s="56"/>
      <c r="C179" s="57"/>
      <c r="D179" s="57" t="s">
        <v>16</v>
      </c>
      <c r="E179" s="64">
        <v>2109253.58</v>
      </c>
      <c r="F179" s="64">
        <v>2119253.58</v>
      </c>
      <c r="G179" s="64">
        <f>SUM(G180:G183)</f>
        <v>2139462.3199999998</v>
      </c>
      <c r="H179" s="125">
        <f t="shared" si="65"/>
        <v>100.95357819331841</v>
      </c>
    </row>
    <row r="180" spans="1:8" x14ac:dyDescent="0.25">
      <c r="A180" s="120">
        <v>3111</v>
      </c>
      <c r="B180" s="121"/>
      <c r="C180" s="122"/>
      <c r="D180" s="122" t="s">
        <v>177</v>
      </c>
      <c r="E180" s="64"/>
      <c r="F180" s="64"/>
      <c r="G180" s="64">
        <v>1761437.11</v>
      </c>
      <c r="H180" s="125" t="e">
        <f t="shared" si="65"/>
        <v>#DIV/0!</v>
      </c>
    </row>
    <row r="181" spans="1:8" x14ac:dyDescent="0.25">
      <c r="A181" s="120">
        <v>3112</v>
      </c>
      <c r="B181" s="121"/>
      <c r="C181" s="122"/>
      <c r="D181" s="122" t="s">
        <v>178</v>
      </c>
      <c r="E181" s="64"/>
      <c r="F181" s="64"/>
      <c r="G181" s="64">
        <v>58286.89</v>
      </c>
      <c r="H181" s="125" t="e">
        <f t="shared" si="65"/>
        <v>#DIV/0!</v>
      </c>
    </row>
    <row r="182" spans="1:8" x14ac:dyDescent="0.25">
      <c r="A182" s="120">
        <v>3121</v>
      </c>
      <c r="B182" s="121"/>
      <c r="C182" s="122"/>
      <c r="D182" s="122" t="s">
        <v>179</v>
      </c>
      <c r="E182" s="64"/>
      <c r="F182" s="64"/>
      <c r="G182" s="64">
        <v>36412.65</v>
      </c>
      <c r="H182" s="125" t="e">
        <f t="shared" si="65"/>
        <v>#DIV/0!</v>
      </c>
    </row>
    <row r="183" spans="1:8" ht="25.5" x14ac:dyDescent="0.25">
      <c r="A183" s="120">
        <v>3132</v>
      </c>
      <c r="B183" s="121"/>
      <c r="C183" s="122"/>
      <c r="D183" s="122" t="s">
        <v>180</v>
      </c>
      <c r="E183" s="64"/>
      <c r="F183" s="64"/>
      <c r="G183" s="64">
        <v>283325.67</v>
      </c>
      <c r="H183" s="125" t="e">
        <f t="shared" si="65"/>
        <v>#DIV/0!</v>
      </c>
    </row>
    <row r="184" spans="1:8" x14ac:dyDescent="0.25">
      <c r="A184" s="55">
        <v>32</v>
      </c>
      <c r="B184" s="56"/>
      <c r="C184" s="57"/>
      <c r="D184" s="57" t="s">
        <v>28</v>
      </c>
      <c r="E184" s="64">
        <v>120156.07</v>
      </c>
      <c r="F184" s="64">
        <v>110156.07</v>
      </c>
      <c r="G184" s="64">
        <f>SUM(G185:G192)</f>
        <v>89936.48000000001</v>
      </c>
      <c r="H184" s="125">
        <f t="shared" si="65"/>
        <v>81.64459752422178</v>
      </c>
    </row>
    <row r="185" spans="1:8" x14ac:dyDescent="0.25">
      <c r="A185" s="120">
        <v>3211</v>
      </c>
      <c r="B185" s="121"/>
      <c r="C185" s="122"/>
      <c r="D185" s="122" t="s">
        <v>168</v>
      </c>
      <c r="E185" s="64"/>
      <c r="F185" s="64"/>
      <c r="G185" s="64">
        <v>210.01</v>
      </c>
      <c r="H185" s="125" t="e">
        <f t="shared" si="65"/>
        <v>#DIV/0!</v>
      </c>
    </row>
    <row r="186" spans="1:8" ht="25.5" x14ac:dyDescent="0.25">
      <c r="A186" s="120">
        <v>3212</v>
      </c>
      <c r="B186" s="121"/>
      <c r="C186" s="122"/>
      <c r="D186" s="122" t="s">
        <v>181</v>
      </c>
      <c r="E186" s="64"/>
      <c r="F186" s="64"/>
      <c r="G186" s="64">
        <v>84112.57</v>
      </c>
      <c r="H186" s="125" t="e">
        <f t="shared" si="65"/>
        <v>#DIV/0!</v>
      </c>
    </row>
    <row r="187" spans="1:8" ht="25.5" x14ac:dyDescent="0.25">
      <c r="A187" s="120">
        <v>3213</v>
      </c>
      <c r="B187" s="121"/>
      <c r="C187" s="122"/>
      <c r="D187" s="122" t="s">
        <v>182</v>
      </c>
      <c r="E187" s="64"/>
      <c r="F187" s="64"/>
      <c r="G187" s="64">
        <v>1038.3599999999999</v>
      </c>
      <c r="H187" s="125" t="e">
        <f t="shared" si="65"/>
        <v>#DIV/0!</v>
      </c>
    </row>
    <row r="188" spans="1:8" ht="25.5" x14ac:dyDescent="0.25">
      <c r="A188" s="120">
        <v>3214</v>
      </c>
      <c r="B188" s="121"/>
      <c r="C188" s="122"/>
      <c r="D188" s="122" t="s">
        <v>183</v>
      </c>
      <c r="E188" s="64"/>
      <c r="F188" s="64"/>
      <c r="G188" s="64">
        <v>80.760000000000005</v>
      </c>
      <c r="H188" s="125" t="e">
        <f t="shared" si="65"/>
        <v>#DIV/0!</v>
      </c>
    </row>
    <row r="189" spans="1:8" ht="25.5" x14ac:dyDescent="0.25">
      <c r="A189" s="120">
        <v>3221</v>
      </c>
      <c r="B189" s="121"/>
      <c r="C189" s="122"/>
      <c r="D189" s="122" t="s">
        <v>169</v>
      </c>
      <c r="E189" s="64"/>
      <c r="F189" s="64"/>
      <c r="G189" s="64">
        <v>29.33</v>
      </c>
      <c r="H189" s="125" t="e">
        <f t="shared" si="65"/>
        <v>#DIV/0!</v>
      </c>
    </row>
    <row r="190" spans="1:8" ht="25.5" x14ac:dyDescent="0.25">
      <c r="A190" s="120">
        <v>3231</v>
      </c>
      <c r="B190" s="121"/>
      <c r="C190" s="122"/>
      <c r="D190" s="122" t="s">
        <v>170</v>
      </c>
      <c r="E190" s="64"/>
      <c r="F190" s="64"/>
      <c r="G190" s="64">
        <v>302.99</v>
      </c>
      <c r="H190" s="125" t="e">
        <f t="shared" si="65"/>
        <v>#DIV/0!</v>
      </c>
    </row>
    <row r="191" spans="1:8" x14ac:dyDescent="0.25">
      <c r="A191" s="120">
        <v>3237</v>
      </c>
      <c r="B191" s="121"/>
      <c r="C191" s="122"/>
      <c r="D191" s="122" t="s">
        <v>184</v>
      </c>
      <c r="E191" s="64"/>
      <c r="F191" s="64"/>
      <c r="G191" s="64">
        <v>833.6</v>
      </c>
      <c r="H191" s="125" t="e">
        <f t="shared" si="65"/>
        <v>#DIV/0!</v>
      </c>
    </row>
    <row r="192" spans="1:8" x14ac:dyDescent="0.25">
      <c r="A192" s="120">
        <v>3295</v>
      </c>
      <c r="B192" s="121"/>
      <c r="C192" s="122"/>
      <c r="D192" s="122" t="s">
        <v>185</v>
      </c>
      <c r="E192" s="64"/>
      <c r="F192" s="64"/>
      <c r="G192" s="64">
        <v>3328.86</v>
      </c>
      <c r="H192" s="125" t="e">
        <f t="shared" si="65"/>
        <v>#DIV/0!</v>
      </c>
    </row>
    <row r="193" spans="1:8" x14ac:dyDescent="0.25">
      <c r="A193" s="259" t="s">
        <v>151</v>
      </c>
      <c r="B193" s="260"/>
      <c r="C193" s="261"/>
      <c r="D193" s="112" t="s">
        <v>152</v>
      </c>
      <c r="E193" s="82"/>
      <c r="F193" s="82">
        <f>F194</f>
        <v>150</v>
      </c>
      <c r="G193" s="82">
        <f>G194</f>
        <v>150</v>
      </c>
      <c r="H193" s="86">
        <f t="shared" si="65"/>
        <v>100</v>
      </c>
    </row>
    <row r="194" spans="1:8" x14ac:dyDescent="0.25">
      <c r="A194" s="113">
        <v>3</v>
      </c>
      <c r="B194" s="114"/>
      <c r="C194" s="115"/>
      <c r="D194" s="115" t="s">
        <v>15</v>
      </c>
      <c r="E194" s="64"/>
      <c r="F194" s="64">
        <f>F195</f>
        <v>150</v>
      </c>
      <c r="G194" s="64">
        <f>G195</f>
        <v>150</v>
      </c>
      <c r="H194" s="125">
        <f t="shared" si="65"/>
        <v>100</v>
      </c>
    </row>
    <row r="195" spans="1:8" x14ac:dyDescent="0.25">
      <c r="A195" s="113">
        <v>32</v>
      </c>
      <c r="B195" s="114"/>
      <c r="C195" s="115"/>
      <c r="D195" s="115" t="s">
        <v>28</v>
      </c>
      <c r="E195" s="64"/>
      <c r="F195" s="64">
        <v>150</v>
      </c>
      <c r="G195" s="64">
        <f>G196</f>
        <v>150</v>
      </c>
      <c r="H195" s="125">
        <f t="shared" si="65"/>
        <v>100</v>
      </c>
    </row>
    <row r="196" spans="1:8" x14ac:dyDescent="0.25">
      <c r="A196" s="120">
        <v>3231</v>
      </c>
      <c r="B196" s="121"/>
      <c r="C196" s="122"/>
      <c r="D196" s="122"/>
      <c r="E196" s="64"/>
      <c r="F196" s="64"/>
      <c r="G196" s="64">
        <v>150</v>
      </c>
      <c r="H196" s="125" t="e">
        <f t="shared" si="65"/>
        <v>#DIV/0!</v>
      </c>
    </row>
    <row r="197" spans="1:8" ht="38.25" x14ac:dyDescent="0.25">
      <c r="A197" s="265" t="s">
        <v>128</v>
      </c>
      <c r="B197" s="266"/>
      <c r="C197" s="267"/>
      <c r="D197" s="79" t="s">
        <v>129</v>
      </c>
      <c r="E197" s="81">
        <f>E210+E216+E221+E225+E229</f>
        <v>7617.43</v>
      </c>
      <c r="F197" s="81">
        <f>F198+F202+F210+F216+F221+F225+F229+F235</f>
        <v>20745.300000000003</v>
      </c>
      <c r="G197" s="81">
        <f>G198+G202+G210+G216+G221+G225+G229+G235</f>
        <v>20742.88</v>
      </c>
      <c r="H197" s="132">
        <f t="shared" si="65"/>
        <v>99.988334707138478</v>
      </c>
    </row>
    <row r="198" spans="1:8" ht="15" customHeight="1" x14ac:dyDescent="0.25">
      <c r="A198" s="259" t="s">
        <v>153</v>
      </c>
      <c r="B198" s="260"/>
      <c r="C198" s="261"/>
      <c r="D198" s="85" t="s">
        <v>12</v>
      </c>
      <c r="E198" s="98">
        <f t="shared" ref="E198:F198" si="66">E199</f>
        <v>0</v>
      </c>
      <c r="F198" s="98">
        <f t="shared" si="66"/>
        <v>2862</v>
      </c>
      <c r="G198" s="98">
        <f>G199</f>
        <v>2862</v>
      </c>
      <c r="H198" s="86">
        <f t="shared" si="65"/>
        <v>100</v>
      </c>
    </row>
    <row r="199" spans="1:8" x14ac:dyDescent="0.25">
      <c r="A199" s="70">
        <v>3</v>
      </c>
      <c r="B199" s="71"/>
      <c r="C199" s="72"/>
      <c r="D199" s="72" t="s">
        <v>15</v>
      </c>
      <c r="E199" s="97"/>
      <c r="F199" s="64">
        <f>F200</f>
        <v>2862</v>
      </c>
      <c r="G199" s="64">
        <f>G200</f>
        <v>2862</v>
      </c>
      <c r="H199" s="125">
        <f t="shared" si="65"/>
        <v>100</v>
      </c>
    </row>
    <row r="200" spans="1:8" x14ac:dyDescent="0.25">
      <c r="A200" s="70">
        <v>32</v>
      </c>
      <c r="B200" s="71"/>
      <c r="C200" s="72"/>
      <c r="D200" s="72" t="s">
        <v>28</v>
      </c>
      <c r="E200" s="97"/>
      <c r="F200" s="64">
        <v>2862</v>
      </c>
      <c r="G200" s="64">
        <v>2862</v>
      </c>
      <c r="H200" s="125">
        <f t="shared" si="65"/>
        <v>100</v>
      </c>
    </row>
    <row r="201" spans="1:8" s="140" customFormat="1" ht="25.5" x14ac:dyDescent="0.25">
      <c r="A201" s="145">
        <v>3232</v>
      </c>
      <c r="B201" s="146"/>
      <c r="C201" s="144"/>
      <c r="D201" s="144" t="s">
        <v>186</v>
      </c>
      <c r="E201" s="97"/>
      <c r="F201" s="64"/>
      <c r="G201" s="64">
        <v>2862</v>
      </c>
      <c r="H201" s="125" t="e">
        <f t="shared" si="65"/>
        <v>#DIV/0!</v>
      </c>
    </row>
    <row r="202" spans="1:8" ht="25.5" x14ac:dyDescent="0.25">
      <c r="A202" s="259" t="s">
        <v>163</v>
      </c>
      <c r="B202" s="260"/>
      <c r="C202" s="261"/>
      <c r="D202" s="112" t="s">
        <v>164</v>
      </c>
      <c r="E202" s="82">
        <f>E203+E207</f>
        <v>0</v>
      </c>
      <c r="F202" s="82">
        <f>F203+F207</f>
        <v>3638.52</v>
      </c>
      <c r="G202" s="82">
        <f>G203+G207</f>
        <v>3638.4900000000002</v>
      </c>
      <c r="H202" s="86">
        <f t="shared" si="65"/>
        <v>99.999175488935066</v>
      </c>
    </row>
    <row r="203" spans="1:8" x14ac:dyDescent="0.25">
      <c r="A203" s="113">
        <v>3</v>
      </c>
      <c r="B203" s="114"/>
      <c r="C203" s="115"/>
      <c r="D203" s="115" t="s">
        <v>15</v>
      </c>
      <c r="E203" s="97"/>
      <c r="F203" s="64">
        <f>F204</f>
        <v>3170.04</v>
      </c>
      <c r="G203" s="64">
        <f>G204</f>
        <v>3170.01</v>
      </c>
      <c r="H203" s="125">
        <f t="shared" si="65"/>
        <v>99.999053639701714</v>
      </c>
    </row>
    <row r="204" spans="1:8" x14ac:dyDescent="0.25">
      <c r="A204" s="113">
        <v>32</v>
      </c>
      <c r="B204" s="114"/>
      <c r="C204" s="115"/>
      <c r="D204" s="115" t="s">
        <v>28</v>
      </c>
      <c r="E204" s="97"/>
      <c r="F204" s="64">
        <v>3170.04</v>
      </c>
      <c r="G204" s="64">
        <f>G205+G206</f>
        <v>3170.01</v>
      </c>
      <c r="H204" s="125">
        <f t="shared" si="65"/>
        <v>99.999053639701714</v>
      </c>
    </row>
    <row r="205" spans="1:8" s="140" customFormat="1" ht="25.5" x14ac:dyDescent="0.25">
      <c r="A205" s="145">
        <v>3232</v>
      </c>
      <c r="B205" s="146"/>
      <c r="C205" s="144"/>
      <c r="D205" s="144" t="s">
        <v>186</v>
      </c>
      <c r="E205" s="97"/>
      <c r="F205" s="64"/>
      <c r="G205" s="64">
        <v>2463.75</v>
      </c>
      <c r="H205" s="125" t="e">
        <f t="shared" si="65"/>
        <v>#DIV/0!</v>
      </c>
    </row>
    <row r="206" spans="1:8" s="140" customFormat="1" x14ac:dyDescent="0.25">
      <c r="A206" s="145">
        <v>3237</v>
      </c>
      <c r="B206" s="146"/>
      <c r="C206" s="144"/>
      <c r="D206" s="144" t="s">
        <v>184</v>
      </c>
      <c r="E206" s="97"/>
      <c r="F206" s="64"/>
      <c r="G206" s="64">
        <v>706.26</v>
      </c>
      <c r="H206" s="125" t="e">
        <f t="shared" si="65"/>
        <v>#DIV/0!</v>
      </c>
    </row>
    <row r="207" spans="1:8" ht="25.5" x14ac:dyDescent="0.25">
      <c r="A207" s="113">
        <v>4</v>
      </c>
      <c r="B207" s="114"/>
      <c r="C207" s="115"/>
      <c r="D207" s="115" t="s">
        <v>36</v>
      </c>
      <c r="E207" s="97"/>
      <c r="F207" s="64">
        <f>F208</f>
        <v>468.48</v>
      </c>
      <c r="G207" s="64">
        <f>G208</f>
        <v>468.48</v>
      </c>
      <c r="H207" s="125">
        <f t="shared" si="65"/>
        <v>100</v>
      </c>
    </row>
    <row r="208" spans="1:8" ht="25.5" x14ac:dyDescent="0.25">
      <c r="A208" s="113">
        <v>42</v>
      </c>
      <c r="B208" s="114"/>
      <c r="C208" s="115"/>
      <c r="D208" s="115" t="s">
        <v>36</v>
      </c>
      <c r="E208" s="97"/>
      <c r="F208" s="64">
        <v>468.48</v>
      </c>
      <c r="G208" s="64">
        <f>G209</f>
        <v>468.48</v>
      </c>
      <c r="H208" s="125">
        <f t="shared" si="65"/>
        <v>100</v>
      </c>
    </row>
    <row r="209" spans="1:8" s="140" customFormat="1" x14ac:dyDescent="0.25">
      <c r="A209" s="145">
        <v>4223</v>
      </c>
      <c r="B209" s="146"/>
      <c r="C209" s="144"/>
      <c r="D209" s="144" t="s">
        <v>195</v>
      </c>
      <c r="E209" s="97"/>
      <c r="F209" s="64"/>
      <c r="G209" s="64">
        <v>468.48</v>
      </c>
      <c r="H209" s="125"/>
    </row>
    <row r="210" spans="1:8" ht="15" customHeight="1" x14ac:dyDescent="0.25">
      <c r="A210" s="259" t="s">
        <v>122</v>
      </c>
      <c r="B210" s="260"/>
      <c r="C210" s="261"/>
      <c r="D210" s="85" t="s">
        <v>47</v>
      </c>
      <c r="E210" s="82">
        <f>E211+E213</f>
        <v>2868.66</v>
      </c>
      <c r="F210" s="82">
        <f t="shared" ref="F210:G210" si="67">F211+F213</f>
        <v>210.17</v>
      </c>
      <c r="G210" s="82">
        <f t="shared" si="67"/>
        <v>210.17</v>
      </c>
      <c r="H210" s="86">
        <f t="shared" si="65"/>
        <v>100</v>
      </c>
    </row>
    <row r="211" spans="1:8" x14ac:dyDescent="0.25">
      <c r="A211" s="55">
        <v>3</v>
      </c>
      <c r="B211" s="56"/>
      <c r="C211" s="57"/>
      <c r="D211" s="57" t="s">
        <v>15</v>
      </c>
      <c r="E211" s="64">
        <f>E212</f>
        <v>657.23</v>
      </c>
      <c r="F211" s="64">
        <f t="shared" ref="F211:G211" si="68">F212</f>
        <v>0</v>
      </c>
      <c r="G211" s="64">
        <f t="shared" si="68"/>
        <v>0</v>
      </c>
      <c r="H211" s="125" t="e">
        <f t="shared" si="65"/>
        <v>#DIV/0!</v>
      </c>
    </row>
    <row r="212" spans="1:8" x14ac:dyDescent="0.25">
      <c r="A212" s="55">
        <v>32</v>
      </c>
      <c r="B212" s="56"/>
      <c r="C212" s="57"/>
      <c r="D212" s="57" t="s">
        <v>28</v>
      </c>
      <c r="E212" s="64">
        <v>657.23</v>
      </c>
      <c r="F212" s="64">
        <v>0</v>
      </c>
      <c r="G212" s="64">
        <v>0</v>
      </c>
      <c r="H212" s="125" t="e">
        <f t="shared" si="65"/>
        <v>#DIV/0!</v>
      </c>
    </row>
    <row r="213" spans="1:8" ht="25.5" x14ac:dyDescent="0.25">
      <c r="A213" s="55">
        <v>4</v>
      </c>
      <c r="B213" s="56"/>
      <c r="C213" s="57"/>
      <c r="D213" s="57" t="s">
        <v>17</v>
      </c>
      <c r="E213" s="64">
        <f>E214</f>
        <v>2211.4299999999998</v>
      </c>
      <c r="F213" s="64">
        <f t="shared" ref="F213:G213" si="69">F214</f>
        <v>210.17</v>
      </c>
      <c r="G213" s="64">
        <f t="shared" si="69"/>
        <v>210.17</v>
      </c>
      <c r="H213" s="125">
        <f t="shared" si="65"/>
        <v>100</v>
      </c>
    </row>
    <row r="214" spans="1:8" ht="25.5" x14ac:dyDescent="0.25">
      <c r="A214" s="55">
        <v>42</v>
      </c>
      <c r="B214" s="56"/>
      <c r="C214" s="57"/>
      <c r="D214" s="57" t="s">
        <v>36</v>
      </c>
      <c r="E214" s="64">
        <v>2211.4299999999998</v>
      </c>
      <c r="F214" s="64">
        <v>210.17</v>
      </c>
      <c r="G214" s="64">
        <f>G215</f>
        <v>210.17</v>
      </c>
      <c r="H214" s="125">
        <f t="shared" si="65"/>
        <v>100</v>
      </c>
    </row>
    <row r="215" spans="1:8" x14ac:dyDescent="0.25">
      <c r="A215" s="120">
        <v>4241</v>
      </c>
      <c r="B215" s="121"/>
      <c r="C215" s="122"/>
      <c r="D215" s="122" t="s">
        <v>167</v>
      </c>
      <c r="E215" s="64"/>
      <c r="F215" s="64"/>
      <c r="G215" s="64">
        <v>210.17</v>
      </c>
      <c r="H215" s="125" t="e">
        <f t="shared" si="65"/>
        <v>#DIV/0!</v>
      </c>
    </row>
    <row r="216" spans="1:8" ht="25.5" x14ac:dyDescent="0.25">
      <c r="A216" s="259" t="s">
        <v>125</v>
      </c>
      <c r="B216" s="260"/>
      <c r="C216" s="261"/>
      <c r="D216" s="85" t="s">
        <v>126</v>
      </c>
      <c r="E216" s="82">
        <f t="shared" ref="E216:E217" si="70">E217</f>
        <v>4699</v>
      </c>
      <c r="F216" s="82">
        <f>F217</f>
        <v>5277.46</v>
      </c>
      <c r="G216" s="82">
        <f t="shared" ref="G216:G217" si="71">G217</f>
        <v>5277.46</v>
      </c>
      <c r="H216" s="86">
        <f t="shared" si="65"/>
        <v>100</v>
      </c>
    </row>
    <row r="217" spans="1:8" x14ac:dyDescent="0.25">
      <c r="A217" s="55">
        <v>3</v>
      </c>
      <c r="B217" s="56"/>
      <c r="C217" s="57"/>
      <c r="D217" s="57" t="s">
        <v>15</v>
      </c>
      <c r="E217" s="64">
        <f t="shared" si="70"/>
        <v>4699</v>
      </c>
      <c r="F217" s="64">
        <f>F218</f>
        <v>5277.46</v>
      </c>
      <c r="G217" s="64">
        <f t="shared" si="71"/>
        <v>5277.46</v>
      </c>
      <c r="H217" s="125">
        <f t="shared" si="65"/>
        <v>100</v>
      </c>
    </row>
    <row r="218" spans="1:8" x14ac:dyDescent="0.25">
      <c r="A218" s="55">
        <v>32</v>
      </c>
      <c r="B218" s="56"/>
      <c r="C218" s="57"/>
      <c r="D218" s="57" t="s">
        <v>28</v>
      </c>
      <c r="E218" s="64">
        <v>4699</v>
      </c>
      <c r="F218" s="64">
        <v>5277.46</v>
      </c>
      <c r="G218" s="64">
        <f>G219+G220</f>
        <v>5277.46</v>
      </c>
      <c r="H218" s="125">
        <f t="shared" si="65"/>
        <v>100</v>
      </c>
    </row>
    <row r="219" spans="1:8" s="140" customFormat="1" ht="25.5" x14ac:dyDescent="0.25">
      <c r="A219" s="145">
        <v>3232</v>
      </c>
      <c r="B219" s="146"/>
      <c r="C219" s="144"/>
      <c r="D219" s="144" t="s">
        <v>186</v>
      </c>
      <c r="E219" s="64"/>
      <c r="F219" s="64"/>
      <c r="G219" s="64">
        <v>4656.49</v>
      </c>
      <c r="H219" s="125"/>
    </row>
    <row r="220" spans="1:8" s="140" customFormat="1" x14ac:dyDescent="0.25">
      <c r="A220" s="145">
        <v>3237</v>
      </c>
      <c r="B220" s="146"/>
      <c r="C220" s="144"/>
      <c r="D220" s="144" t="s">
        <v>184</v>
      </c>
      <c r="E220" s="64"/>
      <c r="F220" s="64"/>
      <c r="G220" s="64">
        <v>620.97</v>
      </c>
      <c r="H220" s="125"/>
    </row>
    <row r="221" spans="1:8" ht="25.5" customHeight="1" x14ac:dyDescent="0.25">
      <c r="A221" s="259" t="s">
        <v>141</v>
      </c>
      <c r="B221" s="260"/>
      <c r="C221" s="261"/>
      <c r="D221" s="85" t="s">
        <v>142</v>
      </c>
      <c r="E221" s="82">
        <f t="shared" ref="E221:F221" si="72">E222</f>
        <v>0</v>
      </c>
      <c r="F221" s="82">
        <f t="shared" si="72"/>
        <v>315</v>
      </c>
      <c r="G221" s="82">
        <f>G222</f>
        <v>312.63</v>
      </c>
      <c r="H221" s="86">
        <f t="shared" si="65"/>
        <v>99.247619047619054</v>
      </c>
    </row>
    <row r="222" spans="1:8" x14ac:dyDescent="0.25">
      <c r="A222" s="55">
        <v>3</v>
      </c>
      <c r="B222" s="56"/>
      <c r="C222" s="57"/>
      <c r="D222" s="57" t="s">
        <v>15</v>
      </c>
      <c r="E222" s="64">
        <f t="shared" ref="E222:F222" si="73">E223</f>
        <v>0</v>
      </c>
      <c r="F222" s="64">
        <f t="shared" si="73"/>
        <v>315</v>
      </c>
      <c r="G222" s="64">
        <f>G223</f>
        <v>312.63</v>
      </c>
      <c r="H222" s="125">
        <f t="shared" si="65"/>
        <v>99.247619047619054</v>
      </c>
    </row>
    <row r="223" spans="1:8" x14ac:dyDescent="0.25">
      <c r="A223" s="55">
        <v>32</v>
      </c>
      <c r="B223" s="56"/>
      <c r="C223" s="57"/>
      <c r="D223" s="57" t="s">
        <v>28</v>
      </c>
      <c r="E223" s="64"/>
      <c r="F223" s="64">
        <v>315</v>
      </c>
      <c r="G223" s="64">
        <f>G224</f>
        <v>312.63</v>
      </c>
      <c r="H223" s="125">
        <f t="shared" si="65"/>
        <v>99.247619047619054</v>
      </c>
    </row>
    <row r="224" spans="1:8" ht="25.5" x14ac:dyDescent="0.25">
      <c r="A224" s="120">
        <v>3232</v>
      </c>
      <c r="B224" s="121"/>
      <c r="C224" s="122"/>
      <c r="D224" s="122" t="s">
        <v>186</v>
      </c>
      <c r="E224" s="64"/>
      <c r="F224" s="64"/>
      <c r="G224" s="64">
        <v>312.63</v>
      </c>
      <c r="H224" s="125" t="e">
        <f t="shared" si="65"/>
        <v>#DIV/0!</v>
      </c>
    </row>
    <row r="225" spans="1:8" ht="25.5" x14ac:dyDescent="0.25">
      <c r="A225" s="259" t="s">
        <v>130</v>
      </c>
      <c r="B225" s="260"/>
      <c r="C225" s="261"/>
      <c r="D225" s="85" t="s">
        <v>131</v>
      </c>
      <c r="E225" s="82">
        <f t="shared" ref="E225" si="74">E226</f>
        <v>49.77</v>
      </c>
      <c r="F225" s="82">
        <f>F226</f>
        <v>49.77</v>
      </c>
      <c r="G225" s="82">
        <f t="shared" ref="G225" si="75">G226</f>
        <v>49.75</v>
      </c>
      <c r="H225" s="86">
        <f t="shared" si="65"/>
        <v>99.959815149688552</v>
      </c>
    </row>
    <row r="226" spans="1:8" x14ac:dyDescent="0.25">
      <c r="A226" s="55">
        <v>3</v>
      </c>
      <c r="B226" s="56"/>
      <c r="C226" s="57"/>
      <c r="D226" s="57" t="s">
        <v>15</v>
      </c>
      <c r="E226" s="64">
        <f>E227</f>
        <v>49.77</v>
      </c>
      <c r="F226" s="64">
        <f>F227</f>
        <v>49.77</v>
      </c>
      <c r="G226" s="64">
        <f>G227</f>
        <v>49.75</v>
      </c>
      <c r="H226" s="125">
        <f t="shared" si="65"/>
        <v>99.959815149688552</v>
      </c>
    </row>
    <row r="227" spans="1:8" x14ac:dyDescent="0.25">
      <c r="A227" s="55">
        <v>32</v>
      </c>
      <c r="B227" s="56"/>
      <c r="C227" s="57"/>
      <c r="D227" s="57" t="s">
        <v>28</v>
      </c>
      <c r="E227" s="64">
        <v>49.77</v>
      </c>
      <c r="F227" s="64">
        <v>49.77</v>
      </c>
      <c r="G227" s="64">
        <f>G228</f>
        <v>49.75</v>
      </c>
      <c r="H227" s="125">
        <f t="shared" si="65"/>
        <v>99.959815149688552</v>
      </c>
    </row>
    <row r="228" spans="1:8" ht="25.5" x14ac:dyDescent="0.25">
      <c r="A228" s="120">
        <v>3232</v>
      </c>
      <c r="B228" s="121"/>
      <c r="C228" s="122"/>
      <c r="D228" s="122" t="s">
        <v>186</v>
      </c>
      <c r="E228" s="64"/>
      <c r="F228" s="64"/>
      <c r="G228" s="64">
        <v>49.75</v>
      </c>
      <c r="H228" s="125" t="e">
        <f t="shared" si="65"/>
        <v>#DIV/0!</v>
      </c>
    </row>
    <row r="229" spans="1:8" x14ac:dyDescent="0.25">
      <c r="A229" s="259" t="s">
        <v>132</v>
      </c>
      <c r="B229" s="260"/>
      <c r="C229" s="261"/>
      <c r="D229" s="85" t="s">
        <v>99</v>
      </c>
      <c r="E229" s="82">
        <f t="shared" ref="E229" si="76">E230+E233</f>
        <v>0</v>
      </c>
      <c r="F229" s="82">
        <f>F230+F233</f>
        <v>4641.25</v>
      </c>
      <c r="G229" s="82">
        <f>G230</f>
        <v>4641.25</v>
      </c>
      <c r="H229" s="86">
        <f t="shared" si="65"/>
        <v>100</v>
      </c>
    </row>
    <row r="230" spans="1:8" x14ac:dyDescent="0.25">
      <c r="A230" s="61">
        <v>3</v>
      </c>
      <c r="B230" s="62"/>
      <c r="C230" s="63"/>
      <c r="D230" s="63"/>
      <c r="E230" s="64"/>
      <c r="F230" s="64">
        <f>F231</f>
        <v>4641.25</v>
      </c>
      <c r="G230" s="64">
        <f>G231</f>
        <v>4641.25</v>
      </c>
      <c r="H230" s="125">
        <f t="shared" si="65"/>
        <v>100</v>
      </c>
    </row>
    <row r="231" spans="1:8" x14ac:dyDescent="0.25">
      <c r="A231" s="61">
        <v>32</v>
      </c>
      <c r="B231" s="62"/>
      <c r="C231" s="63"/>
      <c r="D231" s="63" t="s">
        <v>28</v>
      </c>
      <c r="E231" s="64"/>
      <c r="F231" s="64">
        <v>4641.25</v>
      </c>
      <c r="G231" s="64">
        <f>G232</f>
        <v>4641.25</v>
      </c>
      <c r="H231" s="125">
        <f t="shared" si="65"/>
        <v>100</v>
      </c>
    </row>
    <row r="232" spans="1:8" ht="25.5" x14ac:dyDescent="0.25">
      <c r="A232" s="61">
        <v>3232</v>
      </c>
      <c r="B232" s="62"/>
      <c r="C232" s="63"/>
      <c r="D232" s="122" t="s">
        <v>186</v>
      </c>
      <c r="E232" s="64"/>
      <c r="F232" s="64"/>
      <c r="G232" s="64">
        <v>4641.25</v>
      </c>
      <c r="H232" s="125" t="e">
        <f t="shared" si="65"/>
        <v>#DIV/0!</v>
      </c>
    </row>
    <row r="233" spans="1:8" ht="25.5" x14ac:dyDescent="0.25">
      <c r="A233" s="55">
        <v>4</v>
      </c>
      <c r="B233" s="56"/>
      <c r="C233" s="57"/>
      <c r="D233" s="57" t="s">
        <v>17</v>
      </c>
      <c r="E233" s="64">
        <f t="shared" ref="E233:F233" si="77">E234</f>
        <v>0</v>
      </c>
      <c r="F233" s="64">
        <f t="shared" si="77"/>
        <v>0</v>
      </c>
      <c r="G233" s="64">
        <f>G234</f>
        <v>0</v>
      </c>
      <c r="H233" s="125" t="e">
        <f t="shared" si="65"/>
        <v>#DIV/0!</v>
      </c>
    </row>
    <row r="234" spans="1:8" ht="25.5" x14ac:dyDescent="0.25">
      <c r="A234" s="55">
        <v>42</v>
      </c>
      <c r="B234" s="56"/>
      <c r="C234" s="57"/>
      <c r="D234" s="57" t="s">
        <v>36</v>
      </c>
      <c r="E234" s="64">
        <v>0</v>
      </c>
      <c r="F234" s="64">
        <v>0</v>
      </c>
      <c r="G234" s="64">
        <v>0</v>
      </c>
      <c r="H234" s="125" t="e">
        <f t="shared" si="65"/>
        <v>#DIV/0!</v>
      </c>
    </row>
    <row r="235" spans="1:8" ht="15" customHeight="1" x14ac:dyDescent="0.25">
      <c r="A235" s="259" t="s">
        <v>151</v>
      </c>
      <c r="B235" s="260"/>
      <c r="C235" s="261"/>
      <c r="D235" s="85" t="s">
        <v>152</v>
      </c>
      <c r="E235" s="82"/>
      <c r="F235" s="82">
        <f>F236</f>
        <v>3751.13</v>
      </c>
      <c r="G235" s="82">
        <f>G236</f>
        <v>3751.13</v>
      </c>
      <c r="H235" s="86">
        <f t="shared" si="65"/>
        <v>100</v>
      </c>
    </row>
    <row r="236" spans="1:8" ht="25.5" x14ac:dyDescent="0.25">
      <c r="A236" s="70">
        <v>4</v>
      </c>
      <c r="B236" s="71"/>
      <c r="C236" s="72"/>
      <c r="D236" s="72" t="s">
        <v>17</v>
      </c>
      <c r="E236" s="64"/>
      <c r="F236" s="64">
        <f>F237</f>
        <v>3751.13</v>
      </c>
      <c r="G236" s="64">
        <f>G237</f>
        <v>3751.13</v>
      </c>
      <c r="H236" s="125">
        <f t="shared" si="65"/>
        <v>100</v>
      </c>
    </row>
    <row r="237" spans="1:8" ht="25.5" x14ac:dyDescent="0.25">
      <c r="A237" s="70">
        <v>42</v>
      </c>
      <c r="B237" s="71"/>
      <c r="C237" s="72"/>
      <c r="D237" s="72" t="s">
        <v>36</v>
      </c>
      <c r="E237" s="64"/>
      <c r="F237" s="64">
        <v>3751.13</v>
      </c>
      <c r="G237" s="64">
        <f>G238+G239</f>
        <v>3751.13</v>
      </c>
      <c r="H237" s="125">
        <f t="shared" si="65"/>
        <v>100</v>
      </c>
    </row>
    <row r="238" spans="1:8" x14ac:dyDescent="0.25">
      <c r="A238" s="120">
        <v>4221</v>
      </c>
      <c r="B238" s="121"/>
      <c r="C238" s="122"/>
      <c r="D238" s="122" t="s">
        <v>172</v>
      </c>
      <c r="E238" s="64"/>
      <c r="F238" s="64"/>
      <c r="G238" s="64">
        <v>3003.4</v>
      </c>
      <c r="H238" s="125" t="e">
        <f t="shared" si="65"/>
        <v>#DIV/0!</v>
      </c>
    </row>
    <row r="239" spans="1:8" ht="25.5" x14ac:dyDescent="0.25">
      <c r="A239" s="120">
        <v>4227</v>
      </c>
      <c r="B239" s="121"/>
      <c r="C239" s="122"/>
      <c r="D239" s="122" t="s">
        <v>173</v>
      </c>
      <c r="E239" s="64"/>
      <c r="F239" s="64"/>
      <c r="G239" s="64">
        <v>747.73</v>
      </c>
      <c r="H239" s="125" t="e">
        <f t="shared" si="65"/>
        <v>#DIV/0!</v>
      </c>
    </row>
    <row r="240" spans="1:8" ht="25.5" customHeight="1" x14ac:dyDescent="0.25">
      <c r="A240" s="265" t="s">
        <v>143</v>
      </c>
      <c r="B240" s="266"/>
      <c r="C240" s="267"/>
      <c r="D240" s="79" t="s">
        <v>144</v>
      </c>
      <c r="E240" s="81">
        <f t="shared" ref="E240:G241" si="78">E241</f>
        <v>0</v>
      </c>
      <c r="F240" s="81">
        <f t="shared" si="78"/>
        <v>1105.9000000000001</v>
      </c>
      <c r="G240" s="81">
        <f t="shared" si="78"/>
        <v>1103.1400000000001</v>
      </c>
      <c r="H240" s="132">
        <f t="shared" si="65"/>
        <v>99.750429514422649</v>
      </c>
    </row>
    <row r="241" spans="1:8" ht="25.5" customHeight="1" x14ac:dyDescent="0.25">
      <c r="A241" s="259" t="s">
        <v>132</v>
      </c>
      <c r="B241" s="260"/>
      <c r="C241" s="261"/>
      <c r="D241" s="85" t="s">
        <v>99</v>
      </c>
      <c r="E241" s="86">
        <f t="shared" si="78"/>
        <v>0</v>
      </c>
      <c r="F241" s="86">
        <f t="shared" si="78"/>
        <v>1105.9000000000001</v>
      </c>
      <c r="G241" s="86">
        <f>G242</f>
        <v>1103.1400000000001</v>
      </c>
      <c r="H241" s="86">
        <f t="shared" si="65"/>
        <v>99.750429514422649</v>
      </c>
    </row>
    <row r="242" spans="1:8" x14ac:dyDescent="0.25">
      <c r="A242" s="55">
        <v>3</v>
      </c>
      <c r="B242" s="56"/>
      <c r="C242" s="57"/>
      <c r="D242" s="57" t="s">
        <v>15</v>
      </c>
      <c r="E242" s="64"/>
      <c r="F242" s="64">
        <f>SUM(F243:F250)</f>
        <v>1105.9000000000001</v>
      </c>
      <c r="G242" s="64">
        <f>G243+G247+G250</f>
        <v>1103.1400000000001</v>
      </c>
      <c r="H242" s="125">
        <f t="shared" ref="H242:H257" si="79">G242/F242*100</f>
        <v>99.750429514422649</v>
      </c>
    </row>
    <row r="243" spans="1:8" x14ac:dyDescent="0.25">
      <c r="A243" s="55">
        <v>31</v>
      </c>
      <c r="B243" s="56"/>
      <c r="C243" s="57"/>
      <c r="D243" s="57" t="s">
        <v>16</v>
      </c>
      <c r="E243" s="64"/>
      <c r="F243" s="64">
        <v>463.8</v>
      </c>
      <c r="G243" s="64">
        <f>SUM(G244:G246)</f>
        <v>463.78000000000003</v>
      </c>
      <c r="H243" s="125">
        <f t="shared" si="79"/>
        <v>99.995687796463997</v>
      </c>
    </row>
    <row r="244" spans="1:8" x14ac:dyDescent="0.25">
      <c r="A244" s="120">
        <v>3111</v>
      </c>
      <c r="B244" s="121"/>
      <c r="C244" s="122"/>
      <c r="D244" s="122" t="s">
        <v>177</v>
      </c>
      <c r="E244" s="64"/>
      <c r="F244" s="64"/>
      <c r="G244" s="64">
        <v>395.69</v>
      </c>
      <c r="H244" s="125" t="e">
        <f t="shared" si="79"/>
        <v>#DIV/0!</v>
      </c>
    </row>
    <row r="245" spans="1:8" ht="25.5" x14ac:dyDescent="0.25">
      <c r="A245" s="120">
        <v>3132</v>
      </c>
      <c r="B245" s="121"/>
      <c r="C245" s="122"/>
      <c r="D245" s="122" t="s">
        <v>180</v>
      </c>
      <c r="E245" s="64"/>
      <c r="F245" s="64"/>
      <c r="G245" s="64">
        <v>61.35</v>
      </c>
      <c r="H245" s="125" t="e">
        <f t="shared" si="79"/>
        <v>#DIV/0!</v>
      </c>
    </row>
    <row r="246" spans="1:8" ht="38.25" x14ac:dyDescent="0.25">
      <c r="A246" s="120">
        <v>3133</v>
      </c>
      <c r="B246" s="121"/>
      <c r="C246" s="122"/>
      <c r="D246" s="122" t="s">
        <v>196</v>
      </c>
      <c r="E246" s="64"/>
      <c r="F246" s="64"/>
      <c r="G246" s="64">
        <v>6.74</v>
      </c>
      <c r="H246" s="125" t="e">
        <f t="shared" si="79"/>
        <v>#DIV/0!</v>
      </c>
    </row>
    <row r="247" spans="1:8" x14ac:dyDescent="0.25">
      <c r="A247" s="55">
        <v>32</v>
      </c>
      <c r="B247" s="56"/>
      <c r="C247" s="57"/>
      <c r="D247" s="57" t="s">
        <v>28</v>
      </c>
      <c r="E247" s="64"/>
      <c r="F247" s="64">
        <v>452.1</v>
      </c>
      <c r="G247" s="64">
        <f>G248+G249</f>
        <v>452.08</v>
      </c>
      <c r="H247" s="125">
        <f t="shared" si="79"/>
        <v>99.99557619995575</v>
      </c>
    </row>
    <row r="248" spans="1:8" x14ac:dyDescent="0.25">
      <c r="A248" s="120">
        <v>3295</v>
      </c>
      <c r="B248" s="121"/>
      <c r="C248" s="122"/>
      <c r="D248" s="122" t="s">
        <v>185</v>
      </c>
      <c r="E248" s="64"/>
      <c r="F248" s="64"/>
      <c r="G248" s="64">
        <v>16.59</v>
      </c>
      <c r="H248" s="125" t="e">
        <f t="shared" si="79"/>
        <v>#DIV/0!</v>
      </c>
    </row>
    <row r="249" spans="1:8" x14ac:dyDescent="0.25">
      <c r="A249" s="120">
        <v>3296</v>
      </c>
      <c r="B249" s="121"/>
      <c r="C249" s="122"/>
      <c r="D249" s="122" t="s">
        <v>197</v>
      </c>
      <c r="E249" s="64"/>
      <c r="F249" s="64"/>
      <c r="G249" s="64">
        <v>435.49</v>
      </c>
      <c r="H249" s="125" t="e">
        <f t="shared" si="79"/>
        <v>#DIV/0!</v>
      </c>
    </row>
    <row r="250" spans="1:8" x14ac:dyDescent="0.25">
      <c r="A250" s="55">
        <v>34</v>
      </c>
      <c r="B250" s="56"/>
      <c r="C250" s="57"/>
      <c r="D250" s="57" t="s">
        <v>57</v>
      </c>
      <c r="E250" s="64"/>
      <c r="F250" s="64">
        <v>190</v>
      </c>
      <c r="G250" s="64">
        <f>G251</f>
        <v>187.28</v>
      </c>
      <c r="H250" s="125">
        <f t="shared" si="79"/>
        <v>98.568421052631578</v>
      </c>
    </row>
    <row r="251" spans="1:8" x14ac:dyDescent="0.25">
      <c r="A251" s="120">
        <v>3433</v>
      </c>
      <c r="B251" s="121"/>
      <c r="C251" s="122"/>
      <c r="D251" s="122" t="s">
        <v>198</v>
      </c>
      <c r="E251" s="64"/>
      <c r="F251" s="64"/>
      <c r="G251" s="64">
        <v>187.28</v>
      </c>
      <c r="H251" s="125" t="e">
        <f t="shared" si="79"/>
        <v>#DIV/0!</v>
      </c>
    </row>
    <row r="252" spans="1:8" ht="25.5" x14ac:dyDescent="0.25">
      <c r="A252" s="265" t="s">
        <v>133</v>
      </c>
      <c r="B252" s="266"/>
      <c r="C252" s="267"/>
      <c r="D252" s="79" t="s">
        <v>134</v>
      </c>
      <c r="E252" s="81">
        <f t="shared" ref="E252:E254" si="80">E253</f>
        <v>114974.73</v>
      </c>
      <c r="F252" s="81">
        <f t="shared" ref="F252:G253" si="81">F253</f>
        <v>113632.58</v>
      </c>
      <c r="G252" s="81">
        <f t="shared" si="81"/>
        <v>113631.47</v>
      </c>
      <c r="H252" s="132">
        <f t="shared" si="79"/>
        <v>99.999023167475386</v>
      </c>
    </row>
    <row r="253" spans="1:8" ht="25.5" x14ac:dyDescent="0.25">
      <c r="A253" s="259" t="s">
        <v>125</v>
      </c>
      <c r="B253" s="260"/>
      <c r="C253" s="261"/>
      <c r="D253" s="85" t="s">
        <v>126</v>
      </c>
      <c r="E253" s="82">
        <f t="shared" si="80"/>
        <v>114974.73</v>
      </c>
      <c r="F253" s="82">
        <f t="shared" si="81"/>
        <v>113632.58</v>
      </c>
      <c r="G253" s="82">
        <f t="shared" si="81"/>
        <v>113631.47</v>
      </c>
      <c r="H253" s="86">
        <f t="shared" si="79"/>
        <v>99.999023167475386</v>
      </c>
    </row>
    <row r="254" spans="1:8" x14ac:dyDescent="0.25">
      <c r="A254" s="55">
        <v>3</v>
      </c>
      <c r="B254" s="56"/>
      <c r="C254" s="57"/>
      <c r="D254" s="57" t="s">
        <v>15</v>
      </c>
      <c r="E254" s="64">
        <f t="shared" si="80"/>
        <v>114974.73</v>
      </c>
      <c r="F254" s="64">
        <f t="shared" ref="F254:G254" si="82">F255</f>
        <v>113632.58</v>
      </c>
      <c r="G254" s="64">
        <f t="shared" si="82"/>
        <v>113631.47</v>
      </c>
      <c r="H254" s="125">
        <f t="shared" si="79"/>
        <v>99.999023167475386</v>
      </c>
    </row>
    <row r="255" spans="1:8" x14ac:dyDescent="0.25">
      <c r="A255" s="158">
        <v>32</v>
      </c>
      <c r="B255" s="159"/>
      <c r="C255" s="160"/>
      <c r="D255" s="57" t="s">
        <v>28</v>
      </c>
      <c r="E255" s="64">
        <v>114974.73</v>
      </c>
      <c r="F255" s="64">
        <v>113632.58</v>
      </c>
      <c r="G255" s="64">
        <f>G256</f>
        <v>113631.47</v>
      </c>
      <c r="H255" s="125">
        <f t="shared" si="79"/>
        <v>99.999023167475386</v>
      </c>
    </row>
    <row r="256" spans="1:8" s="140" customFormat="1" ht="25.5" x14ac:dyDescent="0.25">
      <c r="A256" s="146">
        <v>3231</v>
      </c>
      <c r="B256" s="146"/>
      <c r="C256" s="144"/>
      <c r="D256" s="144" t="s">
        <v>170</v>
      </c>
      <c r="E256" s="64"/>
      <c r="F256" s="64"/>
      <c r="G256" s="64">
        <v>113631.47</v>
      </c>
      <c r="H256" s="125" t="e">
        <f t="shared" si="79"/>
        <v>#DIV/0!</v>
      </c>
    </row>
    <row r="257" spans="4:8" x14ac:dyDescent="0.25">
      <c r="D257" s="155" t="s">
        <v>147</v>
      </c>
      <c r="E257" s="156">
        <f>E132+E7</f>
        <v>2824366.9</v>
      </c>
      <c r="F257" s="156">
        <f>F132+F7</f>
        <v>2861060.6829999997</v>
      </c>
      <c r="G257" s="156">
        <f>G132+G7</f>
        <v>2837844.1</v>
      </c>
      <c r="H257" s="157">
        <f t="shared" si="79"/>
        <v>99.188532311182726</v>
      </c>
    </row>
  </sheetData>
  <mergeCells count="59">
    <mergeCell ref="A229:C229"/>
    <mergeCell ref="A198:C198"/>
    <mergeCell ref="A202:C202"/>
    <mergeCell ref="A252:C252"/>
    <mergeCell ref="A253:C253"/>
    <mergeCell ref="A221:C221"/>
    <mergeCell ref="A240:C240"/>
    <mergeCell ref="A241:C241"/>
    <mergeCell ref="A235:C235"/>
    <mergeCell ref="A197:C197"/>
    <mergeCell ref="A210:C210"/>
    <mergeCell ref="A216:C216"/>
    <mergeCell ref="A225:C225"/>
    <mergeCell ref="A134:C134"/>
    <mergeCell ref="A147:C147"/>
    <mergeCell ref="A151:C151"/>
    <mergeCell ref="A133:C133"/>
    <mergeCell ref="A120:C120"/>
    <mergeCell ref="A68:C68"/>
    <mergeCell ref="A67:C67"/>
    <mergeCell ref="A83:C83"/>
    <mergeCell ref="A76:C76"/>
    <mergeCell ref="A82:C82"/>
    <mergeCell ref="A87:C87"/>
    <mergeCell ref="A96:C96"/>
    <mergeCell ref="A97:C97"/>
    <mergeCell ref="A105:C105"/>
    <mergeCell ref="A113:C113"/>
    <mergeCell ref="A114:C114"/>
    <mergeCell ref="A126:C126"/>
    <mergeCell ref="A127:C127"/>
    <mergeCell ref="A132:C132"/>
    <mergeCell ref="D4:G4"/>
    <mergeCell ref="A6:D6"/>
    <mergeCell ref="A13:C13"/>
    <mergeCell ref="A48:C48"/>
    <mergeCell ref="A62:C62"/>
    <mergeCell ref="A63:C63"/>
    <mergeCell ref="A39:C39"/>
    <mergeCell ref="A40:C40"/>
    <mergeCell ref="A51:C51"/>
    <mergeCell ref="A7:C7"/>
    <mergeCell ref="A8:C8"/>
    <mergeCell ref="A3:H3"/>
    <mergeCell ref="A1:H1"/>
    <mergeCell ref="A193:C193"/>
    <mergeCell ref="A59:C59"/>
    <mergeCell ref="A5:C5"/>
    <mergeCell ref="A92:C92"/>
    <mergeCell ref="A9:C9"/>
    <mergeCell ref="A18:C18"/>
    <mergeCell ref="A19:C19"/>
    <mergeCell ref="A24:C24"/>
    <mergeCell ref="A25:C25"/>
    <mergeCell ref="A31:C31"/>
    <mergeCell ref="A32:C32"/>
    <mergeCell ref="A75:C75"/>
    <mergeCell ref="A177:C177"/>
    <mergeCell ref="A91:C9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3</vt:i4>
      </vt:variant>
    </vt:vector>
  </HeadingPairs>
  <TitlesOfParts>
    <vt:vector size="9" baseType="lpstr">
      <vt:lpstr>SAŽETAK</vt:lpstr>
      <vt:lpstr> Račun prihoda i rashoda</vt:lpstr>
      <vt:lpstr>Rh i ph prema izvorima finan</vt:lpstr>
      <vt:lpstr>Rashodi prema funkcijskoj kl</vt:lpstr>
      <vt:lpstr>Račun financiranja</vt:lpstr>
      <vt:lpstr>POSEBNI DIO</vt:lpstr>
      <vt:lpstr>' Račun prihoda i rashoda'!Ispis_naslova</vt:lpstr>
      <vt:lpstr>'POSEBNI DIO'!Ispis_naslova</vt:lpstr>
      <vt:lpstr>'Rashodi prema funkcijskoj kl'!Ispis_naslova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User</cp:lastModifiedBy>
  <cp:lastPrinted>2024-02-19T12:00:23Z</cp:lastPrinted>
  <dcterms:created xsi:type="dcterms:W3CDTF">2022-08-12T12:51:27Z</dcterms:created>
  <dcterms:modified xsi:type="dcterms:W3CDTF">2024-02-19T12:03:56Z</dcterms:modified>
</cp:coreProperties>
</file>